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OMPRAS\2022\PROCESSOS\PROC 001686 - CONTRATAÇÃO DE EMPRESA ESPECIALIZADA DE ENGENHARIA PARA REALIZAR SERVIÇOS DE CONSERVAÇÃO, MANUTENÇÃO E REPARO EM ÁREAS DO BLOCO U\"/>
    </mc:Choice>
  </mc:AlternateContent>
  <bookViews>
    <workbookView xWindow="0" yWindow="0" windowWidth="28800" windowHeight="12330" tabRatio="828"/>
  </bookViews>
  <sheets>
    <sheet name="RESUMO" sheetId="6" r:id="rId1"/>
    <sheet name="DEMOL." sheetId="2" r:id="rId2"/>
    <sheet name="ALV." sheetId="4" r:id="rId3"/>
    <sheet name="EST. SUST." sheetId="36" r:id="rId4"/>
    <sheet name="AF" sheetId="5" r:id="rId5"/>
    <sheet name="ESG" sheetId="7" r:id="rId6"/>
    <sheet name="REV. ARG." sheetId="9" r:id="rId7"/>
    <sheet name="REV. DECOR. - PISO, SOL. PEIT." sheetId="10" r:id="rId8"/>
    <sheet name="ESQ. - P" sheetId="14" r:id="rId9"/>
    <sheet name="ESQ. - PAIN. E J" sheetId="12" r:id="rId10"/>
    <sheet name="REV. PAREDE - CER." sheetId="18" r:id="rId11"/>
    <sheet name="PEDRAS - BANC. DIV." sheetId="19" r:id="rId12"/>
    <sheet name="PINT." sheetId="20" r:id="rId13"/>
    <sheet name="FORROS" sheetId="23" r:id="rId14"/>
    <sheet name="DIV.MOD." sheetId="24" r:id="rId15"/>
    <sheet name="EQ.SAN." sheetId="35" r:id="rId16"/>
    <sheet name="PELICULAS" sheetId="25" r:id="rId17"/>
    <sheet name="LIMPEZA" sheetId="33" r:id="rId18"/>
    <sheet name="ESTACIONAMENTO" sheetId="26" r:id="rId19"/>
    <sheet name="PASS." sheetId="27" r:id="rId20"/>
    <sheet name="IEP - INFRA. AL." sheetId="42" r:id="rId21"/>
    <sheet name="IEP-INFRA.DIST." sheetId="45" r:id="rId22"/>
    <sheet name="IEP - CAB" sheetId="39" r:id="rId23"/>
    <sheet name="IEP-QUADROS" sheetId="43" r:id="rId24"/>
    <sheet name="IEP - LUM." sheetId="41" r:id="rId25"/>
    <sheet name="IEP-ACAB" sheetId="44" r:id="rId26"/>
  </sheets>
  <definedNames>
    <definedName name="_xlnm._FilterDatabase" localSheetId="2" hidden="1">ALV.!$X$25:$AA$25</definedName>
    <definedName name="ATIVIDADES">RESUMO!$B$5:$E$43</definedName>
  </definedNames>
  <calcPr calcId="162913"/>
</workbook>
</file>

<file path=xl/calcChain.xml><?xml version="1.0" encoding="utf-8"?>
<calcChain xmlns="http://schemas.openxmlformats.org/spreadsheetml/2006/main">
  <c r="EA40" i="6" l="1"/>
  <c r="EB40" i="6"/>
  <c r="EC40" i="6"/>
  <c r="ED40" i="6"/>
  <c r="EE40" i="6"/>
  <c r="EF41" i="6"/>
  <c r="DY34" i="6"/>
  <c r="DX34" i="6"/>
  <c r="DW34" i="6"/>
  <c r="DV34" i="6"/>
  <c r="DU34" i="6"/>
  <c r="DT34" i="6"/>
  <c r="DP24" i="6"/>
  <c r="DQ24" i="6"/>
  <c r="DR24" i="6"/>
  <c r="DP33" i="6"/>
  <c r="DO33" i="6"/>
  <c r="DN37" i="6"/>
  <c r="DM37" i="6"/>
  <c r="DL37" i="6"/>
  <c r="DK37" i="6"/>
  <c r="DJ37" i="6"/>
  <c r="DI37" i="6"/>
  <c r="BJ12" i="6"/>
  <c r="BK12" i="6"/>
  <c r="BL12" i="6"/>
  <c r="BM12" i="6"/>
  <c r="BN12" i="6"/>
  <c r="BO12" i="6"/>
  <c r="BF11" i="6"/>
  <c r="BG12" i="6"/>
  <c r="AR10" i="6"/>
  <c r="AS10" i="6"/>
  <c r="AP8" i="6"/>
  <c r="AP9" i="6"/>
  <c r="AQ9" i="6"/>
  <c r="FL44" i="6"/>
  <c r="FK44" i="6"/>
  <c r="FJ44" i="6"/>
  <c r="FI44" i="6"/>
  <c r="FH44" i="6"/>
  <c r="FF44" i="6"/>
  <c r="FE44" i="6"/>
  <c r="FD44" i="6"/>
  <c r="FC44" i="6"/>
  <c r="FB44" i="6"/>
  <c r="FA44" i="6"/>
  <c r="EY44" i="6"/>
  <c r="EX44" i="6"/>
  <c r="EW44" i="6"/>
  <c r="EU44" i="6"/>
  <c r="ET44" i="6"/>
  <c r="ES44" i="6"/>
  <c r="ER44" i="6"/>
  <c r="FG44" i="6"/>
  <c r="EV44" i="6"/>
  <c r="EZ44" i="6"/>
  <c r="EQ44" i="6"/>
  <c r="E25" i="42" l="1"/>
  <c r="E24" i="42"/>
  <c r="E32" i="26" l="1"/>
  <c r="E31" i="26"/>
  <c r="B29" i="26"/>
  <c r="E29" i="26" s="1"/>
  <c r="E27" i="26"/>
  <c r="E25" i="26"/>
  <c r="E9" i="10" l="1"/>
  <c r="E8" i="10"/>
  <c r="F37" i="6" l="1"/>
  <c r="BP44" i="6"/>
  <c r="I2" i="6"/>
  <c r="J3" i="6"/>
  <c r="I3" i="6"/>
  <c r="I4" i="6"/>
  <c r="BQ44" i="6"/>
  <c r="BH44" i="6"/>
  <c r="G43" i="6" l="1"/>
  <c r="M1" i="7"/>
  <c r="K1" i="7"/>
  <c r="E139" i="45"/>
  <c r="E138" i="45"/>
  <c r="E136" i="45"/>
  <c r="E135" i="45"/>
  <c r="E133" i="45"/>
  <c r="E132" i="45"/>
  <c r="E130" i="45"/>
  <c r="E129" i="45"/>
  <c r="E127" i="45"/>
  <c r="E126" i="45"/>
  <c r="E124" i="45"/>
  <c r="E123" i="45"/>
  <c r="E121" i="45"/>
  <c r="E120" i="45"/>
  <c r="E118" i="45"/>
  <c r="E117" i="45"/>
  <c r="E115" i="45"/>
  <c r="E114" i="45"/>
  <c r="E112" i="45"/>
  <c r="E111" i="45"/>
  <c r="E109" i="45"/>
  <c r="E108" i="45"/>
  <c r="E106" i="45"/>
  <c r="E105" i="45"/>
  <c r="E103" i="45"/>
  <c r="E102" i="45"/>
  <c r="E100" i="45"/>
  <c r="E99" i="45"/>
  <c r="E97" i="45"/>
  <c r="E96" i="45"/>
  <c r="E94" i="45"/>
  <c r="E93" i="45"/>
  <c r="E91" i="45"/>
  <c r="E90" i="45"/>
  <c r="E88" i="45"/>
  <c r="E87" i="45"/>
  <c r="E85" i="45"/>
  <c r="E84" i="45"/>
  <c r="E82" i="45"/>
  <c r="E81" i="45"/>
  <c r="E79" i="45"/>
  <c r="E78" i="45"/>
  <c r="K1" i="45"/>
  <c r="F87" i="45" s="1"/>
  <c r="M1" i="45"/>
  <c r="F7" i="45" s="1"/>
  <c r="E3" i="45"/>
  <c r="E4" i="45"/>
  <c r="Z4" i="45"/>
  <c r="AA4" i="45"/>
  <c r="Z5" i="45"/>
  <c r="AA5" i="45"/>
  <c r="E6" i="45"/>
  <c r="Z6" i="45"/>
  <c r="AA6" i="45"/>
  <c r="E7" i="45"/>
  <c r="E9" i="45"/>
  <c r="E10" i="45"/>
  <c r="E12" i="45"/>
  <c r="E13" i="45"/>
  <c r="E15" i="45"/>
  <c r="E16" i="45"/>
  <c r="E18" i="45"/>
  <c r="E19" i="45"/>
  <c r="E21" i="45"/>
  <c r="E22" i="45"/>
  <c r="E24" i="45"/>
  <c r="E25" i="45"/>
  <c r="E27" i="45"/>
  <c r="E28" i="45"/>
  <c r="E30" i="45"/>
  <c r="E31" i="45"/>
  <c r="E33" i="45"/>
  <c r="E34" i="45"/>
  <c r="E36" i="45"/>
  <c r="E37" i="45"/>
  <c r="E39" i="45"/>
  <c r="E40" i="45"/>
  <c r="E42" i="45"/>
  <c r="E43" i="45"/>
  <c r="E45" i="45"/>
  <c r="E46" i="45"/>
  <c r="E48" i="45"/>
  <c r="E49" i="45"/>
  <c r="E51" i="45"/>
  <c r="E52" i="45"/>
  <c r="E54" i="45"/>
  <c r="E55" i="45"/>
  <c r="E76" i="45"/>
  <c r="E75" i="45"/>
  <c r="E73" i="45"/>
  <c r="E72" i="45"/>
  <c r="E70" i="45"/>
  <c r="E69" i="45"/>
  <c r="E67" i="45"/>
  <c r="E66" i="45"/>
  <c r="E64" i="45"/>
  <c r="E63" i="45"/>
  <c r="E61" i="45"/>
  <c r="E60" i="45"/>
  <c r="E58" i="45"/>
  <c r="E57" i="45"/>
  <c r="AA75" i="44"/>
  <c r="AA74" i="44"/>
  <c r="Z74" i="44"/>
  <c r="Z75" i="44" s="1"/>
  <c r="AA73" i="44"/>
  <c r="Z73" i="44"/>
  <c r="AA70" i="44"/>
  <c r="AA71" i="44" s="1"/>
  <c r="Z70" i="44"/>
  <c r="Z71" i="44" s="1"/>
  <c r="AA69" i="44"/>
  <c r="Z69" i="44"/>
  <c r="AA65" i="44"/>
  <c r="Z65" i="44"/>
  <c r="AA64" i="44"/>
  <c r="Z64" i="44"/>
  <c r="E58" i="44"/>
  <c r="AA61" i="44"/>
  <c r="Z61" i="44"/>
  <c r="AA60" i="44"/>
  <c r="AA62" i="44" s="1"/>
  <c r="Z60" i="44"/>
  <c r="Z62" i="44" s="1"/>
  <c r="AA57" i="44"/>
  <c r="Z57" i="44"/>
  <c r="AA56" i="44"/>
  <c r="AA58" i="44" s="1"/>
  <c r="Z56" i="44"/>
  <c r="Z58" i="44" s="1"/>
  <c r="AA53" i="44"/>
  <c r="Z53" i="44"/>
  <c r="AA52" i="44"/>
  <c r="Z52" i="44"/>
  <c r="AA49" i="44"/>
  <c r="Z49" i="44"/>
  <c r="AA48" i="44"/>
  <c r="AA50" i="44" s="1"/>
  <c r="Z48" i="44"/>
  <c r="AA37" i="44"/>
  <c r="Z37" i="44"/>
  <c r="AA36" i="44"/>
  <c r="AA38" i="44" s="1"/>
  <c r="Z36" i="44"/>
  <c r="Z38" i="44" s="1"/>
  <c r="AA31" i="44"/>
  <c r="Z31" i="44"/>
  <c r="AA30" i="44"/>
  <c r="Z30" i="44"/>
  <c r="Z32" i="44" s="1"/>
  <c r="AA26" i="44"/>
  <c r="Z26" i="44"/>
  <c r="AA25" i="44"/>
  <c r="AA27" i="44" s="1"/>
  <c r="Z25" i="44"/>
  <c r="Z27" i="44" s="1"/>
  <c r="E22" i="44"/>
  <c r="AA22" i="44"/>
  <c r="Z22" i="44"/>
  <c r="AA21" i="44"/>
  <c r="AA23" i="44" s="1"/>
  <c r="Z21" i="44"/>
  <c r="Z23" i="44" s="1"/>
  <c r="AA16" i="44"/>
  <c r="Z16" i="44"/>
  <c r="AA15" i="44"/>
  <c r="Z15" i="44"/>
  <c r="AA11" i="44"/>
  <c r="Z11" i="44"/>
  <c r="AA10" i="44"/>
  <c r="Z10" i="44"/>
  <c r="Z12" i="44" s="1"/>
  <c r="AA7" i="44"/>
  <c r="Z7" i="44"/>
  <c r="AA6" i="44"/>
  <c r="Z6" i="44"/>
  <c r="E76" i="44"/>
  <c r="E75" i="44"/>
  <c r="E73" i="44"/>
  <c r="E72" i="44"/>
  <c r="E70" i="44"/>
  <c r="E69" i="44"/>
  <c r="E67" i="44"/>
  <c r="E66" i="44"/>
  <c r="E64" i="44"/>
  <c r="E63" i="44"/>
  <c r="E61" i="44"/>
  <c r="E60" i="44"/>
  <c r="E57" i="44"/>
  <c r="E55" i="44"/>
  <c r="E54" i="44"/>
  <c r="E52" i="44"/>
  <c r="E51" i="44"/>
  <c r="E49" i="44"/>
  <c r="E48" i="44"/>
  <c r="E46" i="44"/>
  <c r="E45" i="44"/>
  <c r="E43" i="44"/>
  <c r="E42" i="44"/>
  <c r="E40" i="44"/>
  <c r="E39" i="44"/>
  <c r="E37" i="44"/>
  <c r="E36" i="44"/>
  <c r="E34" i="44"/>
  <c r="E33" i="44"/>
  <c r="E31" i="44"/>
  <c r="E30" i="44"/>
  <c r="E28" i="44"/>
  <c r="E27" i="44"/>
  <c r="E25" i="44"/>
  <c r="E24" i="44"/>
  <c r="E21" i="44"/>
  <c r="E19" i="44"/>
  <c r="E18" i="44"/>
  <c r="E16" i="44"/>
  <c r="E15" i="44"/>
  <c r="M1" i="44"/>
  <c r="F7" i="44" s="1"/>
  <c r="K1" i="44"/>
  <c r="F6" i="44" s="1"/>
  <c r="E13" i="44"/>
  <c r="E12" i="44"/>
  <c r="E10" i="44"/>
  <c r="E9" i="44"/>
  <c r="E7" i="44"/>
  <c r="E6" i="44"/>
  <c r="E4" i="44"/>
  <c r="E3" i="44"/>
  <c r="M1" i="43"/>
  <c r="F10" i="43" s="1"/>
  <c r="K1" i="43"/>
  <c r="F6" i="43" s="1"/>
  <c r="E13" i="43"/>
  <c r="E12" i="43"/>
  <c r="E10" i="43"/>
  <c r="E9" i="43"/>
  <c r="E7" i="43"/>
  <c r="E6" i="43"/>
  <c r="E4" i="43"/>
  <c r="E3" i="43"/>
  <c r="F120" i="45" l="1"/>
  <c r="G120" i="45" s="1"/>
  <c r="G87" i="45"/>
  <c r="F132" i="45"/>
  <c r="G132" i="45" s="1"/>
  <c r="F118" i="45"/>
  <c r="G118" i="45" s="1"/>
  <c r="F133" i="45"/>
  <c r="G133" i="45" s="1"/>
  <c r="F22" i="45"/>
  <c r="G22" i="45" s="1"/>
  <c r="F121" i="45"/>
  <c r="G121" i="45" s="1"/>
  <c r="F135" i="45"/>
  <c r="G135" i="45" s="1"/>
  <c r="F66" i="45"/>
  <c r="G66" i="45" s="1"/>
  <c r="F21" i="45"/>
  <c r="G21" i="45" s="1"/>
  <c r="F3" i="45"/>
  <c r="G3" i="45" s="1"/>
  <c r="F123" i="45"/>
  <c r="G123" i="45" s="1"/>
  <c r="F136" i="45"/>
  <c r="G136" i="45" s="1"/>
  <c r="F124" i="45"/>
  <c r="G124" i="45" s="1"/>
  <c r="F138" i="45"/>
  <c r="G138" i="45" s="1"/>
  <c r="F126" i="45"/>
  <c r="G126" i="45" s="1"/>
  <c r="F139" i="45"/>
  <c r="G139" i="45" s="1"/>
  <c r="F127" i="45"/>
  <c r="G127" i="45" s="1"/>
  <c r="F43" i="45"/>
  <c r="G43" i="45" s="1"/>
  <c r="F129" i="45"/>
  <c r="G129" i="45" s="1"/>
  <c r="F117" i="45"/>
  <c r="G117" i="45" s="1"/>
  <c r="F130" i="45"/>
  <c r="G130" i="45" s="1"/>
  <c r="F102" i="45"/>
  <c r="G102" i="45" s="1"/>
  <c r="F103" i="45"/>
  <c r="G103" i="45" s="1"/>
  <c r="F12" i="45"/>
  <c r="G12" i="45" s="1"/>
  <c r="F33" i="45"/>
  <c r="G33" i="45" s="1"/>
  <c r="F54" i="45"/>
  <c r="G54" i="45" s="1"/>
  <c r="F52" i="45"/>
  <c r="G52" i="45" s="1"/>
  <c r="F88" i="45"/>
  <c r="G88" i="45" s="1"/>
  <c r="H87" i="45" s="1"/>
  <c r="F19" i="45"/>
  <c r="G19" i="45" s="1"/>
  <c r="F108" i="45"/>
  <c r="G108" i="45" s="1"/>
  <c r="F9" i="45"/>
  <c r="G9" i="45" s="1"/>
  <c r="F81" i="45"/>
  <c r="G81" i="45" s="1"/>
  <c r="F31" i="45"/>
  <c r="G31" i="45" s="1"/>
  <c r="F90" i="45"/>
  <c r="G90" i="45" s="1"/>
  <c r="F61" i="45"/>
  <c r="G61" i="45" s="1"/>
  <c r="F105" i="45"/>
  <c r="G105" i="45" s="1"/>
  <c r="H105" i="45" s="1"/>
  <c r="F40" i="45"/>
  <c r="G40" i="45" s="1"/>
  <c r="F91" i="45"/>
  <c r="G91" i="45" s="1"/>
  <c r="F106" i="45"/>
  <c r="G106" i="45" s="1"/>
  <c r="G7" i="45"/>
  <c r="F49" i="45"/>
  <c r="G49" i="45" s="1"/>
  <c r="F79" i="45"/>
  <c r="G79" i="45" s="1"/>
  <c r="F18" i="45"/>
  <c r="G18" i="45" s="1"/>
  <c r="F94" i="45"/>
  <c r="G94" i="45" s="1"/>
  <c r="F28" i="45"/>
  <c r="G28" i="45" s="1"/>
  <c r="F109" i="45"/>
  <c r="G109" i="45" s="1"/>
  <c r="F48" i="45"/>
  <c r="G48" i="45" s="1"/>
  <c r="H48" i="45" s="1"/>
  <c r="F96" i="45"/>
  <c r="G96" i="45" s="1"/>
  <c r="F72" i="45"/>
  <c r="G72" i="45" s="1"/>
  <c r="F37" i="45"/>
  <c r="G37" i="45" s="1"/>
  <c r="F27" i="45"/>
  <c r="G27" i="45" s="1"/>
  <c r="H27" i="45" s="1"/>
  <c r="F82" i="45"/>
  <c r="G82" i="45" s="1"/>
  <c r="F111" i="45"/>
  <c r="G111" i="45" s="1"/>
  <c r="H111" i="45" s="1"/>
  <c r="F97" i="45"/>
  <c r="G97" i="45" s="1"/>
  <c r="F46" i="45"/>
  <c r="G46" i="45" s="1"/>
  <c r="F36" i="45"/>
  <c r="G36" i="45" s="1"/>
  <c r="F25" i="45"/>
  <c r="G25" i="45" s="1"/>
  <c r="F15" i="45"/>
  <c r="G15" i="45" s="1"/>
  <c r="F84" i="45"/>
  <c r="G84" i="45" s="1"/>
  <c r="F112" i="45"/>
  <c r="G112" i="45" s="1"/>
  <c r="F99" i="45"/>
  <c r="G99" i="45" s="1"/>
  <c r="F78" i="45"/>
  <c r="G78" i="45" s="1"/>
  <c r="F85" i="45"/>
  <c r="G85" i="45" s="1"/>
  <c r="F114" i="45"/>
  <c r="G114" i="45" s="1"/>
  <c r="F51" i="45"/>
  <c r="G51" i="45" s="1"/>
  <c r="F42" i="45"/>
  <c r="G42" i="45" s="1"/>
  <c r="F10" i="45"/>
  <c r="G10" i="45" s="1"/>
  <c r="F30" i="45"/>
  <c r="G30" i="45" s="1"/>
  <c r="F93" i="45"/>
  <c r="G93" i="45" s="1"/>
  <c r="F39" i="45"/>
  <c r="G39" i="45" s="1"/>
  <c r="F6" i="45"/>
  <c r="G6" i="45" s="1"/>
  <c r="H6" i="45" s="1"/>
  <c r="F45" i="45"/>
  <c r="G45" i="45" s="1"/>
  <c r="F55" i="45"/>
  <c r="G55" i="45" s="1"/>
  <c r="F34" i="45"/>
  <c r="G34" i="45" s="1"/>
  <c r="F13" i="45"/>
  <c r="G13" i="45" s="1"/>
  <c r="F24" i="45"/>
  <c r="G24" i="45" s="1"/>
  <c r="F4" i="45"/>
  <c r="G4" i="45" s="1"/>
  <c r="F100" i="45"/>
  <c r="G100" i="45" s="1"/>
  <c r="F115" i="45"/>
  <c r="G115" i="45" s="1"/>
  <c r="Z7" i="45"/>
  <c r="AA7" i="45"/>
  <c r="F16" i="45"/>
  <c r="G16" i="45" s="1"/>
  <c r="F57" i="45"/>
  <c r="G57" i="45" s="1"/>
  <c r="F67" i="45"/>
  <c r="G67" i="45" s="1"/>
  <c r="F73" i="45"/>
  <c r="G73" i="45" s="1"/>
  <c r="F63" i="45"/>
  <c r="G63" i="45" s="1"/>
  <c r="F69" i="45"/>
  <c r="G69" i="45" s="1"/>
  <c r="F58" i="45"/>
  <c r="G58" i="45" s="1"/>
  <c r="F64" i="45"/>
  <c r="G64" i="45" s="1"/>
  <c r="F75" i="45"/>
  <c r="G75" i="45" s="1"/>
  <c r="F70" i="45"/>
  <c r="G70" i="45" s="1"/>
  <c r="F60" i="45"/>
  <c r="G60" i="45" s="1"/>
  <c r="F76" i="45"/>
  <c r="G76" i="45" s="1"/>
  <c r="Z66" i="44"/>
  <c r="Z50" i="44"/>
  <c r="AA66" i="44"/>
  <c r="Z54" i="44"/>
  <c r="AA54" i="44"/>
  <c r="AA32" i="44"/>
  <c r="Z17" i="44"/>
  <c r="AA17" i="44"/>
  <c r="AA12" i="44"/>
  <c r="F66" i="44"/>
  <c r="G66" i="44" s="1"/>
  <c r="F64" i="44"/>
  <c r="G64" i="44" s="1"/>
  <c r="F67" i="44"/>
  <c r="G67" i="44" s="1"/>
  <c r="F69" i="44"/>
  <c r="G69" i="44" s="1"/>
  <c r="F54" i="44"/>
  <c r="G54" i="44" s="1"/>
  <c r="F70" i="44"/>
  <c r="G70" i="44" s="1"/>
  <c r="F55" i="44"/>
  <c r="G55" i="44" s="1"/>
  <c r="F57" i="44"/>
  <c r="G57" i="44" s="1"/>
  <c r="F58" i="44"/>
  <c r="G58" i="44" s="1"/>
  <c r="F60" i="44"/>
  <c r="G60" i="44" s="1"/>
  <c r="F63" i="44"/>
  <c r="G63" i="44" s="1"/>
  <c r="Z8" i="44"/>
  <c r="AA8" i="44"/>
  <c r="F72" i="44"/>
  <c r="G72" i="44" s="1"/>
  <c r="F61" i="44"/>
  <c r="G61" i="44" s="1"/>
  <c r="F73" i="44"/>
  <c r="G73" i="44" s="1"/>
  <c r="F75" i="44"/>
  <c r="G75" i="44" s="1"/>
  <c r="F76" i="44"/>
  <c r="G76" i="44" s="1"/>
  <c r="F39" i="44"/>
  <c r="G39" i="44" s="1"/>
  <c r="F24" i="44"/>
  <c r="G24" i="44" s="1"/>
  <c r="F42" i="44"/>
  <c r="G42" i="44" s="1"/>
  <c r="F40" i="44"/>
  <c r="G40" i="44" s="1"/>
  <c r="F25" i="44"/>
  <c r="G25" i="44" s="1"/>
  <c r="F27" i="44"/>
  <c r="G27" i="44" s="1"/>
  <c r="F16" i="44"/>
  <c r="G16" i="44" s="1"/>
  <c r="F28" i="44"/>
  <c r="G28" i="44" s="1"/>
  <c r="F30" i="44"/>
  <c r="G30" i="44" s="1"/>
  <c r="F48" i="44"/>
  <c r="G48" i="44" s="1"/>
  <c r="F49" i="44"/>
  <c r="G49" i="44" s="1"/>
  <c r="F43" i="44"/>
  <c r="G43" i="44" s="1"/>
  <c r="F31" i="44"/>
  <c r="G31" i="44" s="1"/>
  <c r="F46" i="44"/>
  <c r="G46" i="44" s="1"/>
  <c r="F19" i="44"/>
  <c r="G19" i="44" s="1"/>
  <c r="F21" i="44"/>
  <c r="G21" i="44" s="1"/>
  <c r="F36" i="44"/>
  <c r="G36" i="44" s="1"/>
  <c r="F15" i="44"/>
  <c r="G15" i="44" s="1"/>
  <c r="F33" i="44"/>
  <c r="G33" i="44" s="1"/>
  <c r="F34" i="44"/>
  <c r="G34" i="44" s="1"/>
  <c r="F51" i="44"/>
  <c r="G51" i="44" s="1"/>
  <c r="F45" i="44"/>
  <c r="G45" i="44" s="1"/>
  <c r="F18" i="44"/>
  <c r="G18" i="44" s="1"/>
  <c r="F22" i="44"/>
  <c r="G22" i="44" s="1"/>
  <c r="F37" i="44"/>
  <c r="G37" i="44" s="1"/>
  <c r="F52" i="44"/>
  <c r="G52" i="44" s="1"/>
  <c r="G6" i="44"/>
  <c r="F13" i="44"/>
  <c r="G13" i="44" s="1"/>
  <c r="G7" i="44"/>
  <c r="F9" i="44"/>
  <c r="G9" i="44" s="1"/>
  <c r="F12" i="44"/>
  <c r="G12" i="44" s="1"/>
  <c r="F10" i="44"/>
  <c r="G10" i="44" s="1"/>
  <c r="F3" i="44"/>
  <c r="G3" i="44" s="1"/>
  <c r="F4" i="44"/>
  <c r="G4" i="44" s="1"/>
  <c r="G6" i="43"/>
  <c r="G10" i="43"/>
  <c r="F13" i="43"/>
  <c r="G13" i="43" s="1"/>
  <c r="F7" i="43"/>
  <c r="G7" i="43" s="1"/>
  <c r="F12" i="43"/>
  <c r="G12" i="43" s="1"/>
  <c r="F3" i="43"/>
  <c r="G3" i="43" s="1"/>
  <c r="F9" i="43"/>
  <c r="G9" i="43" s="1"/>
  <c r="F4" i="43"/>
  <c r="G4" i="43" s="1"/>
  <c r="Y8" i="42"/>
  <c r="AA8" i="42" s="1"/>
  <c r="AA9" i="42"/>
  <c r="Z9" i="42"/>
  <c r="AA7" i="42"/>
  <c r="Z7" i="42"/>
  <c r="W6" i="42"/>
  <c r="Z6" i="42" s="1"/>
  <c r="AA10" i="42"/>
  <c r="Z10" i="42"/>
  <c r="AA11" i="42"/>
  <c r="Z11" i="42"/>
  <c r="AA6" i="42"/>
  <c r="AA12" i="42" s="1"/>
  <c r="Z23" i="42"/>
  <c r="AA23" i="42"/>
  <c r="AA22" i="42"/>
  <c r="Z22" i="42"/>
  <c r="Z24" i="42" s="1"/>
  <c r="E16" i="42"/>
  <c r="E15" i="42"/>
  <c r="M1" i="42"/>
  <c r="K1" i="42"/>
  <c r="E22" i="42"/>
  <c r="E21" i="42"/>
  <c r="E19" i="42"/>
  <c r="E18" i="42"/>
  <c r="E13" i="42"/>
  <c r="E12" i="42"/>
  <c r="E10" i="42"/>
  <c r="E9" i="42"/>
  <c r="E7" i="42"/>
  <c r="E6" i="42"/>
  <c r="E4" i="42"/>
  <c r="E3" i="42"/>
  <c r="E3" i="39"/>
  <c r="M1" i="41"/>
  <c r="F19" i="41" s="1"/>
  <c r="K1" i="41"/>
  <c r="F3" i="41" s="1"/>
  <c r="E19" i="41"/>
  <c r="E18" i="41"/>
  <c r="E16" i="41"/>
  <c r="E15" i="41"/>
  <c r="E13" i="41"/>
  <c r="E12" i="41"/>
  <c r="E10" i="41"/>
  <c r="E9" i="41"/>
  <c r="E7" i="41"/>
  <c r="E6" i="41"/>
  <c r="E4" i="41"/>
  <c r="E3" i="41"/>
  <c r="M82" i="27"/>
  <c r="K82" i="27"/>
  <c r="M70" i="27"/>
  <c r="K70" i="27"/>
  <c r="M58" i="27"/>
  <c r="K58" i="27"/>
  <c r="M9" i="27"/>
  <c r="K9" i="27"/>
  <c r="M1" i="27"/>
  <c r="K1" i="27"/>
  <c r="M1" i="33"/>
  <c r="K1" i="33"/>
  <c r="M1" i="26"/>
  <c r="K1" i="26"/>
  <c r="M1" i="25"/>
  <c r="F4" i="25" s="1"/>
  <c r="K1" i="25"/>
  <c r="F3" i="25" s="1"/>
  <c r="M1" i="35"/>
  <c r="K1" i="35"/>
  <c r="M1" i="24"/>
  <c r="K1" i="24"/>
  <c r="M1" i="23"/>
  <c r="K1" i="23"/>
  <c r="M10" i="20"/>
  <c r="K10" i="20"/>
  <c r="M1" i="20"/>
  <c r="K1" i="20"/>
  <c r="M1" i="19"/>
  <c r="K1" i="19"/>
  <c r="M10" i="18"/>
  <c r="K10" i="18"/>
  <c r="M1" i="18"/>
  <c r="K1" i="18"/>
  <c r="M23" i="12"/>
  <c r="K23" i="12"/>
  <c r="M1" i="12"/>
  <c r="K1" i="12"/>
  <c r="K46" i="14"/>
  <c r="M46" i="14"/>
  <c r="M40" i="14"/>
  <c r="K40" i="14"/>
  <c r="M31" i="14"/>
  <c r="K31" i="14"/>
  <c r="M1" i="14"/>
  <c r="K1" i="14"/>
  <c r="M6" i="10"/>
  <c r="F9" i="10" s="1"/>
  <c r="G9" i="10" s="1"/>
  <c r="K6" i="10"/>
  <c r="M1" i="10"/>
  <c r="K1" i="10"/>
  <c r="M1" i="9"/>
  <c r="K1" i="9"/>
  <c r="M1" i="5"/>
  <c r="K1" i="5"/>
  <c r="M1" i="36"/>
  <c r="K1" i="36"/>
  <c r="M1" i="4"/>
  <c r="K1" i="4"/>
  <c r="M1" i="2"/>
  <c r="K1" i="2"/>
  <c r="F32" i="6"/>
  <c r="F30" i="6"/>
  <c r="F29" i="6"/>
  <c r="F11" i="6"/>
  <c r="F10" i="6"/>
  <c r="E19" i="39"/>
  <c r="E18" i="39"/>
  <c r="E16" i="39"/>
  <c r="E15" i="39"/>
  <c r="E13" i="39"/>
  <c r="E12" i="39"/>
  <c r="E10" i="39"/>
  <c r="E9" i="39"/>
  <c r="E7" i="39"/>
  <c r="E6" i="39"/>
  <c r="E4" i="39"/>
  <c r="H36" i="45" l="1"/>
  <c r="AT11" i="6"/>
  <c r="BD11" i="6"/>
  <c r="AY11" i="6"/>
  <c r="AW11" i="6"/>
  <c r="AV11" i="6"/>
  <c r="AV44" i="6" s="1"/>
  <c r="BC11" i="6"/>
  <c r="BA11" i="6"/>
  <c r="BA44" i="6" s="1"/>
  <c r="AZ11" i="6"/>
  <c r="AZ44" i="6" s="1"/>
  <c r="AX11" i="6"/>
  <c r="AX44" i="6" s="1"/>
  <c r="AU11" i="6"/>
  <c r="BE11" i="6"/>
  <c r="DE29" i="6"/>
  <c r="DD29" i="6"/>
  <c r="AR44" i="6"/>
  <c r="DH32" i="6"/>
  <c r="DF32" i="6"/>
  <c r="DG32" i="6"/>
  <c r="DH30" i="6"/>
  <c r="DG30" i="6"/>
  <c r="DF30" i="6"/>
  <c r="F12" i="42"/>
  <c r="F24" i="42"/>
  <c r="G24" i="42" s="1"/>
  <c r="F19" i="42"/>
  <c r="F25" i="42"/>
  <c r="G25" i="42" s="1"/>
  <c r="F31" i="26"/>
  <c r="G31" i="26" s="1"/>
  <c r="F29" i="26"/>
  <c r="G29" i="26" s="1"/>
  <c r="H29" i="26" s="1"/>
  <c r="F27" i="26"/>
  <c r="G27" i="26" s="1"/>
  <c r="H27" i="26" s="1"/>
  <c r="F32" i="26"/>
  <c r="G32" i="26" s="1"/>
  <c r="F25" i="26"/>
  <c r="G25" i="26" s="1"/>
  <c r="H25" i="26" s="1"/>
  <c r="DC29" i="6"/>
  <c r="DB29" i="6"/>
  <c r="BE44" i="6"/>
  <c r="BD44" i="6"/>
  <c r="BC44" i="6"/>
  <c r="H93" i="45"/>
  <c r="AS44" i="6"/>
  <c r="AT44" i="6"/>
  <c r="AW44" i="6"/>
  <c r="AU44" i="6"/>
  <c r="AY44" i="6"/>
  <c r="F6" i="41"/>
  <c r="G6" i="41" s="1"/>
  <c r="F9" i="41"/>
  <c r="G9" i="41" s="1"/>
  <c r="F15" i="41"/>
  <c r="G15" i="41" s="1"/>
  <c r="F12" i="41"/>
  <c r="G12" i="41" s="1"/>
  <c r="H9" i="43"/>
  <c r="H12" i="43"/>
  <c r="H90" i="45"/>
  <c r="H24" i="45"/>
  <c r="H114" i="45"/>
  <c r="H3" i="45"/>
  <c r="H102" i="45"/>
  <c r="H81" i="45"/>
  <c r="H9" i="45"/>
  <c r="H108" i="45"/>
  <c r="H21" i="45"/>
  <c r="H78" i="45"/>
  <c r="H99" i="45"/>
  <c r="H42" i="45"/>
  <c r="H39" i="45"/>
  <c r="H123" i="45"/>
  <c r="H138" i="45"/>
  <c r="H96" i="45"/>
  <c r="H51" i="45"/>
  <c r="H54" i="45"/>
  <c r="H33" i="45"/>
  <c r="H135" i="45"/>
  <c r="H69" i="45"/>
  <c r="H12" i="45"/>
  <c r="H126" i="45"/>
  <c r="H18" i="45"/>
  <c r="H45" i="45"/>
  <c r="H30" i="45"/>
  <c r="H132" i="45"/>
  <c r="H84" i="45"/>
  <c r="H117" i="45"/>
  <c r="H60" i="45"/>
  <c r="H15" i="45"/>
  <c r="H129" i="45"/>
  <c r="H120" i="45"/>
  <c r="H72" i="45"/>
  <c r="H66" i="45"/>
  <c r="H57" i="45"/>
  <c r="H63" i="45"/>
  <c r="H75" i="45"/>
  <c r="H54" i="44"/>
  <c r="H57" i="44"/>
  <c r="H66" i="44"/>
  <c r="H69" i="44"/>
  <c r="H63" i="44"/>
  <c r="H75" i="44"/>
  <c r="H60" i="44"/>
  <c r="H72" i="44"/>
  <c r="H39" i="44"/>
  <c r="H6" i="44"/>
  <c r="H30" i="44"/>
  <c r="H51" i="44"/>
  <c r="H24" i="44"/>
  <c r="H48" i="44"/>
  <c r="H33" i="44"/>
  <c r="H15" i="44"/>
  <c r="H36" i="44"/>
  <c r="H45" i="44"/>
  <c r="H27" i="44"/>
  <c r="H18" i="44"/>
  <c r="H42" i="44"/>
  <c r="H21" i="44"/>
  <c r="H12" i="44"/>
  <c r="H9" i="44"/>
  <c r="H3" i="44"/>
  <c r="H6" i="43"/>
  <c r="H3" i="43"/>
  <c r="Z8" i="42"/>
  <c r="Z12" i="42" s="1"/>
  <c r="F18" i="42"/>
  <c r="G18" i="42" s="1"/>
  <c r="AA24" i="42"/>
  <c r="F15" i="42"/>
  <c r="G15" i="42" s="1"/>
  <c r="F16" i="42"/>
  <c r="G16" i="42" s="1"/>
  <c r="F3" i="42"/>
  <c r="G3" i="42" s="1"/>
  <c r="F22" i="42"/>
  <c r="G22" i="42" s="1"/>
  <c r="F6" i="42"/>
  <c r="G6" i="42" s="1"/>
  <c r="G12" i="42"/>
  <c r="G19" i="42"/>
  <c r="F7" i="42"/>
  <c r="G7" i="42" s="1"/>
  <c r="F13" i="42"/>
  <c r="G13" i="42" s="1"/>
  <c r="F10" i="42"/>
  <c r="G10" i="42" s="1"/>
  <c r="F4" i="42"/>
  <c r="G4" i="42" s="1"/>
  <c r="F21" i="42"/>
  <c r="G21" i="42" s="1"/>
  <c r="F9" i="42"/>
  <c r="G9" i="42" s="1"/>
  <c r="F18" i="41"/>
  <c r="G18" i="41" s="1"/>
  <c r="F13" i="41"/>
  <c r="G13" i="41" s="1"/>
  <c r="F4" i="41"/>
  <c r="G4" i="41" s="1"/>
  <c r="G19" i="41"/>
  <c r="G3" i="41"/>
  <c r="F7" i="41"/>
  <c r="G7" i="41" s="1"/>
  <c r="F16" i="41"/>
  <c r="G16" i="41" s="1"/>
  <c r="F10" i="41"/>
  <c r="G10" i="41" s="1"/>
  <c r="B20" i="27"/>
  <c r="B23" i="27"/>
  <c r="H24" i="42" l="1"/>
  <c r="H31" i="26"/>
  <c r="H15" i="41"/>
  <c r="H12" i="41"/>
  <c r="H18" i="41"/>
  <c r="H12" i="42"/>
  <c r="H6" i="41"/>
  <c r="P1" i="43"/>
  <c r="R1" i="43" s="1"/>
  <c r="G30" i="6" s="1"/>
  <c r="H18" i="42"/>
  <c r="H3" i="42"/>
  <c r="H9" i="41"/>
  <c r="P1" i="45"/>
  <c r="R1" i="45" s="1"/>
  <c r="G11" i="6" s="1"/>
  <c r="P1" i="44"/>
  <c r="R1" i="44" s="1"/>
  <c r="G32" i="6" s="1"/>
  <c r="H15" i="42"/>
  <c r="H6" i="42"/>
  <c r="H9" i="42"/>
  <c r="H21" i="42"/>
  <c r="H3" i="41"/>
  <c r="F19" i="26"/>
  <c r="E19" i="26"/>
  <c r="F18" i="26"/>
  <c r="E18" i="26"/>
  <c r="G19" i="26" l="1"/>
  <c r="P1" i="41"/>
  <c r="R1" i="41" s="1"/>
  <c r="G29" i="6" s="1"/>
  <c r="P1" i="42"/>
  <c r="R1" i="42" s="1"/>
  <c r="G10" i="6" s="1"/>
  <c r="G18" i="26"/>
  <c r="F7" i="6"/>
  <c r="AD10" i="36"/>
  <c r="AE9" i="36"/>
  <c r="AD9" i="36"/>
  <c r="AE8" i="36"/>
  <c r="AE11" i="36" s="1"/>
  <c r="AD8" i="36"/>
  <c r="AD11" i="36" s="1"/>
  <c r="F7" i="36"/>
  <c r="E7" i="36"/>
  <c r="F6" i="36"/>
  <c r="E6" i="36"/>
  <c r="AD5" i="36"/>
  <c r="AE4" i="36"/>
  <c r="AD4" i="36"/>
  <c r="F4" i="36"/>
  <c r="E4" i="36"/>
  <c r="AE3" i="36"/>
  <c r="AD3" i="36"/>
  <c r="F3" i="36"/>
  <c r="E3" i="36"/>
  <c r="AA7" i="6" l="1"/>
  <c r="AC7" i="6"/>
  <c r="AB7" i="6"/>
  <c r="H18" i="26"/>
  <c r="G4" i="36"/>
  <c r="G7" i="36"/>
  <c r="G6" i="36"/>
  <c r="G3" i="36"/>
  <c r="AD6" i="36"/>
  <c r="AE6" i="36"/>
  <c r="E4" i="25"/>
  <c r="G4" i="25" s="1"/>
  <c r="E3" i="25"/>
  <c r="H6" i="36" l="1"/>
  <c r="H3" i="36"/>
  <c r="E84" i="27"/>
  <c r="F84" i="27"/>
  <c r="G84" i="27" s="1"/>
  <c r="E85" i="27"/>
  <c r="F85" i="27"/>
  <c r="E87" i="27"/>
  <c r="F87" i="27"/>
  <c r="E72" i="27"/>
  <c r="F72" i="27"/>
  <c r="G72" i="27" s="1"/>
  <c r="E73" i="27"/>
  <c r="F73" i="27"/>
  <c r="G73" i="27" s="1"/>
  <c r="E75" i="27"/>
  <c r="F75" i="27"/>
  <c r="E76" i="27"/>
  <c r="F76" i="27"/>
  <c r="E78" i="27"/>
  <c r="F78" i="27"/>
  <c r="E80" i="27"/>
  <c r="F80" i="27"/>
  <c r="E60" i="27"/>
  <c r="F60" i="27"/>
  <c r="E61" i="27"/>
  <c r="F61" i="27"/>
  <c r="E63" i="27"/>
  <c r="F63" i="27"/>
  <c r="G63" i="27" s="1"/>
  <c r="E64" i="27"/>
  <c r="F64" i="27"/>
  <c r="AA64" i="27"/>
  <c r="AB64" i="27"/>
  <c r="AA65" i="27"/>
  <c r="AB65" i="27"/>
  <c r="E66" i="27"/>
  <c r="F66" i="27"/>
  <c r="G66" i="27" s="1"/>
  <c r="E67" i="27"/>
  <c r="F67" i="27"/>
  <c r="E11" i="27"/>
  <c r="F11" i="27"/>
  <c r="G11" i="27" s="1"/>
  <c r="E12" i="27"/>
  <c r="F12" i="27"/>
  <c r="G12" i="27" s="1"/>
  <c r="AB12" i="27"/>
  <c r="AC12" i="27"/>
  <c r="AB13" i="27"/>
  <c r="AC13" i="27"/>
  <c r="E14" i="27"/>
  <c r="F14" i="27"/>
  <c r="AB14" i="27"/>
  <c r="AC14" i="27"/>
  <c r="E15" i="27"/>
  <c r="F15" i="27"/>
  <c r="AB15" i="27"/>
  <c r="AC15" i="27"/>
  <c r="AC16" i="27"/>
  <c r="E17" i="27"/>
  <c r="F17" i="27"/>
  <c r="E18" i="27"/>
  <c r="F18" i="27"/>
  <c r="G18" i="27" s="1"/>
  <c r="E20" i="27"/>
  <c r="F20" i="27"/>
  <c r="E21" i="27"/>
  <c r="F21" i="27"/>
  <c r="AC21" i="27"/>
  <c r="AB22" i="27"/>
  <c r="AC22" i="27"/>
  <c r="E23" i="27"/>
  <c r="F23" i="27"/>
  <c r="AB23" i="27"/>
  <c r="AC23" i="27"/>
  <c r="E24" i="27"/>
  <c r="F24" i="27"/>
  <c r="G24" i="27" s="1"/>
  <c r="AB24" i="27"/>
  <c r="AC24" i="27"/>
  <c r="AB25" i="27"/>
  <c r="AC25" i="27"/>
  <c r="U26" i="27"/>
  <c r="AB26" i="27" s="1"/>
  <c r="AC26" i="27"/>
  <c r="AB27" i="27"/>
  <c r="AC27" i="27"/>
  <c r="AC28" i="27"/>
  <c r="U29" i="27"/>
  <c r="AC29" i="27" s="1"/>
  <c r="AB34" i="27"/>
  <c r="AC34" i="27"/>
  <c r="U35" i="27"/>
  <c r="AC35" i="27" s="1"/>
  <c r="AB36" i="27"/>
  <c r="AC36" i="27"/>
  <c r="U37" i="27"/>
  <c r="AB37" i="27" s="1"/>
  <c r="AB38" i="27"/>
  <c r="AC38" i="27"/>
  <c r="U39" i="27"/>
  <c r="AB39" i="27" s="1"/>
  <c r="AB40" i="27"/>
  <c r="AC40" i="27"/>
  <c r="E12" i="20"/>
  <c r="F12" i="20"/>
  <c r="G12" i="20" s="1"/>
  <c r="E13" i="20"/>
  <c r="F13" i="20"/>
  <c r="E12" i="18"/>
  <c r="F12" i="18"/>
  <c r="G12" i="18" s="1"/>
  <c r="E13" i="18"/>
  <c r="F13" i="18"/>
  <c r="E15" i="18"/>
  <c r="F15" i="18"/>
  <c r="G15" i="18" s="1"/>
  <c r="E16" i="18"/>
  <c r="F16" i="18"/>
  <c r="E3" i="14"/>
  <c r="F3" i="14"/>
  <c r="G3" i="14" s="1"/>
  <c r="E4" i="14"/>
  <c r="F4" i="14"/>
  <c r="E6" i="14"/>
  <c r="F6" i="14"/>
  <c r="E7" i="14"/>
  <c r="F7" i="14"/>
  <c r="W2" i="14"/>
  <c r="AB2" i="14" s="1"/>
  <c r="Y2" i="14"/>
  <c r="AC2" i="14" s="1"/>
  <c r="AB3" i="14"/>
  <c r="AC3" i="14"/>
  <c r="E9" i="14"/>
  <c r="F9" i="14"/>
  <c r="AB4" i="14"/>
  <c r="AC4" i="14"/>
  <c r="E10" i="14"/>
  <c r="F10" i="14"/>
  <c r="AB5" i="14"/>
  <c r="AC5" i="14"/>
  <c r="AB6" i="14"/>
  <c r="AC6" i="14"/>
  <c r="E12" i="14"/>
  <c r="F12" i="14"/>
  <c r="E13" i="14"/>
  <c r="F13" i="14"/>
  <c r="W9" i="14"/>
  <c r="AB9" i="14" s="1"/>
  <c r="Y9" i="14"/>
  <c r="AC9" i="14" s="1"/>
  <c r="AB10" i="14"/>
  <c r="AC10" i="14"/>
  <c r="AB11" i="14"/>
  <c r="AC11" i="14"/>
  <c r="AB12" i="14"/>
  <c r="AC12" i="14"/>
  <c r="AB13" i="14"/>
  <c r="AC13" i="14"/>
  <c r="W16" i="14"/>
  <c r="AB16" i="14" s="1"/>
  <c r="Y16" i="14"/>
  <c r="AC16" i="14" s="1"/>
  <c r="AB17" i="14"/>
  <c r="AC17" i="14"/>
  <c r="AB18" i="14"/>
  <c r="AC18" i="14"/>
  <c r="AB19" i="14"/>
  <c r="AC19" i="14"/>
  <c r="AB20" i="14"/>
  <c r="AC20" i="14"/>
  <c r="W23" i="14"/>
  <c r="AB23" i="14" s="1"/>
  <c r="Y23" i="14"/>
  <c r="AC23" i="14" s="1"/>
  <c r="AB24" i="14"/>
  <c r="AC24" i="14"/>
  <c r="AB25" i="14"/>
  <c r="AC25" i="14"/>
  <c r="AB26" i="14"/>
  <c r="AC26" i="14"/>
  <c r="AB27" i="14"/>
  <c r="AC27" i="14"/>
  <c r="E48" i="14"/>
  <c r="F48" i="14"/>
  <c r="E49" i="14"/>
  <c r="F49" i="14"/>
  <c r="E42" i="14"/>
  <c r="F42" i="14"/>
  <c r="E43" i="14"/>
  <c r="F43" i="14"/>
  <c r="X2" i="12"/>
  <c r="Z2" i="12"/>
  <c r="X3" i="12"/>
  <c r="Z3" i="12"/>
  <c r="X4" i="12"/>
  <c r="Z4" i="12"/>
  <c r="X5" i="12"/>
  <c r="Z5" i="12"/>
  <c r="X6" i="12"/>
  <c r="Z6" i="12"/>
  <c r="X9" i="12"/>
  <c r="Z9" i="12"/>
  <c r="X10" i="12"/>
  <c r="Z10" i="12"/>
  <c r="X11" i="12"/>
  <c r="Z11" i="12"/>
  <c r="X12" i="12"/>
  <c r="Z12" i="12"/>
  <c r="X13" i="12"/>
  <c r="Z13" i="12"/>
  <c r="X16" i="12"/>
  <c r="Z16" i="12"/>
  <c r="X17" i="12"/>
  <c r="Z17" i="12"/>
  <c r="X18" i="12"/>
  <c r="Z18" i="12"/>
  <c r="X19" i="12"/>
  <c r="Z19" i="12"/>
  <c r="X20" i="12"/>
  <c r="Z20" i="12"/>
  <c r="E3" i="12"/>
  <c r="F3" i="12"/>
  <c r="E4" i="12"/>
  <c r="F4" i="12"/>
  <c r="E6" i="12"/>
  <c r="F6" i="12"/>
  <c r="G6" i="12" s="1"/>
  <c r="E7" i="12"/>
  <c r="F7" i="12"/>
  <c r="G7" i="12" s="1"/>
  <c r="E9" i="12"/>
  <c r="F9" i="12"/>
  <c r="G9" i="12" s="1"/>
  <c r="E10" i="12"/>
  <c r="F10" i="12"/>
  <c r="F11" i="10"/>
  <c r="F8" i="10"/>
  <c r="G8" i="10" s="1"/>
  <c r="H8" i="10" s="1"/>
  <c r="E11" i="10"/>
  <c r="E33" i="35"/>
  <c r="F33" i="35"/>
  <c r="F75" i="35"/>
  <c r="E75" i="35"/>
  <c r="F74" i="35"/>
  <c r="E74" i="35"/>
  <c r="F72" i="35"/>
  <c r="E72" i="35"/>
  <c r="F71" i="35"/>
  <c r="E71" i="35"/>
  <c r="F69" i="35"/>
  <c r="E69" i="35"/>
  <c r="F68" i="35"/>
  <c r="E68" i="35"/>
  <c r="F66" i="35"/>
  <c r="E66" i="35"/>
  <c r="F65" i="35"/>
  <c r="E65" i="35"/>
  <c r="F63" i="35"/>
  <c r="E63" i="35"/>
  <c r="F62" i="35"/>
  <c r="E62" i="35"/>
  <c r="F60" i="35"/>
  <c r="E60" i="35"/>
  <c r="F59" i="35"/>
  <c r="E59" i="35"/>
  <c r="F57" i="35"/>
  <c r="E57" i="35"/>
  <c r="F56" i="35"/>
  <c r="E56" i="35"/>
  <c r="F54" i="35"/>
  <c r="E54" i="35"/>
  <c r="F53" i="35"/>
  <c r="E53" i="35"/>
  <c r="F51" i="35"/>
  <c r="E51" i="35"/>
  <c r="F50" i="35"/>
  <c r="E50" i="35"/>
  <c r="F48" i="35"/>
  <c r="E48" i="35"/>
  <c r="F47" i="35"/>
  <c r="E47" i="35"/>
  <c r="F45" i="35"/>
  <c r="E45" i="35"/>
  <c r="F44" i="35"/>
  <c r="E44" i="35"/>
  <c r="F42" i="35"/>
  <c r="E42" i="35"/>
  <c r="F40" i="35"/>
  <c r="E40" i="35"/>
  <c r="F39" i="35"/>
  <c r="E39" i="35"/>
  <c r="F37" i="35"/>
  <c r="E37" i="35"/>
  <c r="F36" i="35"/>
  <c r="E36" i="35"/>
  <c r="F34" i="35"/>
  <c r="E34" i="35"/>
  <c r="F31" i="35"/>
  <c r="E31" i="35"/>
  <c r="F29" i="35"/>
  <c r="E29" i="35"/>
  <c r="F28" i="35"/>
  <c r="E28" i="35"/>
  <c r="F26" i="35"/>
  <c r="E26" i="35"/>
  <c r="F24" i="35"/>
  <c r="E24" i="35"/>
  <c r="F23" i="35"/>
  <c r="E23" i="35"/>
  <c r="F21" i="35"/>
  <c r="E21" i="35"/>
  <c r="F20" i="35"/>
  <c r="E20" i="35"/>
  <c r="F18" i="35"/>
  <c r="E18" i="35"/>
  <c r="F17" i="35"/>
  <c r="E17" i="35"/>
  <c r="F15" i="35"/>
  <c r="E15" i="35"/>
  <c r="F14" i="35"/>
  <c r="E14" i="35"/>
  <c r="F12" i="35"/>
  <c r="E12" i="35"/>
  <c r="F10" i="35"/>
  <c r="E10" i="35"/>
  <c r="F9" i="35"/>
  <c r="E9" i="35"/>
  <c r="A5" i="35"/>
  <c r="A8" i="35" s="1"/>
  <c r="A11" i="35" s="1"/>
  <c r="A13" i="35" s="1"/>
  <c r="A16" i="35" s="1"/>
  <c r="A19" i="35" s="1"/>
  <c r="A22" i="35" s="1"/>
  <c r="A25" i="35" s="1"/>
  <c r="A27" i="35" s="1"/>
  <c r="A30" i="35" s="1"/>
  <c r="A32" i="35" s="1"/>
  <c r="A35" i="35" s="1"/>
  <c r="A38" i="35" s="1"/>
  <c r="A41" i="35" s="1"/>
  <c r="A43" i="35" s="1"/>
  <c r="A46" i="35" s="1"/>
  <c r="A49" i="35" s="1"/>
  <c r="A52" i="35" s="1"/>
  <c r="A55" i="35" s="1"/>
  <c r="A58" i="35" s="1"/>
  <c r="A61" i="35" s="1"/>
  <c r="A64" i="35" s="1"/>
  <c r="A67" i="35" s="1"/>
  <c r="A70" i="35" s="1"/>
  <c r="A73" i="35" s="1"/>
  <c r="F7" i="35"/>
  <c r="E7" i="35"/>
  <c r="F6" i="35"/>
  <c r="E6" i="35"/>
  <c r="F4" i="35"/>
  <c r="E4" i="35"/>
  <c r="F3" i="35"/>
  <c r="E3" i="35"/>
  <c r="E15" i="33"/>
  <c r="F15" i="33"/>
  <c r="E17" i="33"/>
  <c r="F17" i="33"/>
  <c r="E19" i="33"/>
  <c r="F19" i="33"/>
  <c r="G19" i="33" s="1"/>
  <c r="H19" i="33" s="1"/>
  <c r="E21" i="33"/>
  <c r="F21" i="33"/>
  <c r="E23" i="33"/>
  <c r="F23" i="33"/>
  <c r="G23" i="33" s="1"/>
  <c r="H23" i="33" s="1"/>
  <c r="E25" i="33"/>
  <c r="F25" i="33"/>
  <c r="F13" i="33"/>
  <c r="E13" i="33"/>
  <c r="F11" i="33"/>
  <c r="E11" i="33"/>
  <c r="F9" i="33"/>
  <c r="E9" i="33"/>
  <c r="F7" i="33"/>
  <c r="E7" i="33"/>
  <c r="F5" i="33"/>
  <c r="E5" i="33"/>
  <c r="F3" i="33"/>
  <c r="E3" i="33"/>
  <c r="AC4" i="27"/>
  <c r="AB4" i="27"/>
  <c r="AC3" i="27"/>
  <c r="AB3" i="27"/>
  <c r="F4" i="27"/>
  <c r="E4" i="27"/>
  <c r="F3" i="27"/>
  <c r="E3" i="27"/>
  <c r="AB4" i="26"/>
  <c r="AB3" i="26"/>
  <c r="AA3" i="26"/>
  <c r="AB2" i="26"/>
  <c r="AA2" i="26"/>
  <c r="AA5" i="26" s="1"/>
  <c r="F22" i="26"/>
  <c r="E22" i="26"/>
  <c r="F21" i="26"/>
  <c r="E21" i="26"/>
  <c r="F16" i="26"/>
  <c r="E16" i="26"/>
  <c r="F15" i="26"/>
  <c r="E15" i="26"/>
  <c r="F13" i="26"/>
  <c r="E13" i="26"/>
  <c r="F12" i="26"/>
  <c r="E12" i="26"/>
  <c r="F10" i="26"/>
  <c r="E10" i="26"/>
  <c r="F9" i="26"/>
  <c r="E9" i="26"/>
  <c r="F7" i="26"/>
  <c r="E7" i="26"/>
  <c r="F6" i="26"/>
  <c r="E6" i="26"/>
  <c r="F4" i="26"/>
  <c r="E4" i="26"/>
  <c r="F3" i="26"/>
  <c r="E3" i="26"/>
  <c r="G3" i="25"/>
  <c r="H3" i="25" s="1"/>
  <c r="AA8" i="24"/>
  <c r="Z8" i="24"/>
  <c r="AA7" i="24"/>
  <c r="Z7" i="24"/>
  <c r="AA4" i="24"/>
  <c r="Z4" i="24"/>
  <c r="AA3" i="24"/>
  <c r="AA5" i="24" s="1"/>
  <c r="Z3" i="24"/>
  <c r="Z5" i="24" s="1"/>
  <c r="F10" i="24"/>
  <c r="E10" i="24"/>
  <c r="F9" i="24"/>
  <c r="E9" i="24"/>
  <c r="F7" i="24"/>
  <c r="E7" i="24"/>
  <c r="F6" i="24"/>
  <c r="E6" i="24"/>
  <c r="F4" i="24"/>
  <c r="E4" i="24"/>
  <c r="F3" i="24"/>
  <c r="E3" i="24"/>
  <c r="AD5" i="23"/>
  <c r="AD10" i="23"/>
  <c r="AE9" i="23"/>
  <c r="AD9" i="23"/>
  <c r="AE8" i="23"/>
  <c r="AE11" i="23" s="1"/>
  <c r="AD8" i="23"/>
  <c r="AE4" i="23"/>
  <c r="AE3" i="23"/>
  <c r="AD4" i="23"/>
  <c r="AD3" i="23"/>
  <c r="F12" i="23"/>
  <c r="E12" i="23"/>
  <c r="F10" i="23"/>
  <c r="E10" i="23"/>
  <c r="F9" i="23"/>
  <c r="E9" i="23"/>
  <c r="F7" i="23"/>
  <c r="E7" i="23"/>
  <c r="F6" i="23"/>
  <c r="E6" i="23"/>
  <c r="F4" i="23"/>
  <c r="E4" i="23"/>
  <c r="F3" i="23"/>
  <c r="E3" i="23"/>
  <c r="F4" i="20"/>
  <c r="E4" i="20"/>
  <c r="F3" i="20"/>
  <c r="E3" i="20"/>
  <c r="F7" i="20"/>
  <c r="E7" i="20"/>
  <c r="F6" i="20"/>
  <c r="E6" i="20"/>
  <c r="F13" i="19"/>
  <c r="E13" i="19"/>
  <c r="F12" i="19"/>
  <c r="E12" i="19"/>
  <c r="F10" i="19"/>
  <c r="E10" i="19"/>
  <c r="F9" i="19"/>
  <c r="E9" i="19"/>
  <c r="F7" i="19"/>
  <c r="E7" i="19"/>
  <c r="F6" i="19"/>
  <c r="E6" i="19"/>
  <c r="F4" i="19"/>
  <c r="E4" i="19"/>
  <c r="F3" i="19"/>
  <c r="E3" i="19"/>
  <c r="F7" i="18"/>
  <c r="E7" i="18"/>
  <c r="F6" i="18"/>
  <c r="E6" i="18"/>
  <c r="F4" i="18"/>
  <c r="E4" i="18"/>
  <c r="F3" i="18"/>
  <c r="E3" i="18"/>
  <c r="G12" i="19" l="1"/>
  <c r="G4" i="26"/>
  <c r="P1" i="36"/>
  <c r="R1" i="36" s="1"/>
  <c r="G7" i="6" s="1"/>
  <c r="G6" i="18"/>
  <c r="G3" i="19"/>
  <c r="H72" i="27"/>
  <c r="G80" i="27"/>
  <c r="H80" i="27" s="1"/>
  <c r="G75" i="27"/>
  <c r="G9" i="33"/>
  <c r="H9" i="33" s="1"/>
  <c r="G15" i="26"/>
  <c r="H15" i="26" s="1"/>
  <c r="G6" i="24"/>
  <c r="Z9" i="24"/>
  <c r="AD6" i="23"/>
  <c r="AB5" i="26"/>
  <c r="G78" i="27"/>
  <c r="H78" i="27" s="1"/>
  <c r="G17" i="27"/>
  <c r="H17" i="27" s="1"/>
  <c r="G76" i="27"/>
  <c r="H75" i="27" s="1"/>
  <c r="G64" i="27"/>
  <c r="H63" i="27" s="1"/>
  <c r="G61" i="27"/>
  <c r="G85" i="27"/>
  <c r="H84" i="27" s="1"/>
  <c r="G21" i="33"/>
  <c r="H21" i="33" s="1"/>
  <c r="G17" i="33"/>
  <c r="H17" i="33" s="1"/>
  <c r="G15" i="33"/>
  <c r="H15" i="33" s="1"/>
  <c r="G10" i="19"/>
  <c r="G7" i="18"/>
  <c r="G12" i="26"/>
  <c r="G67" i="27"/>
  <c r="H66" i="27" s="1"/>
  <c r="G4" i="12"/>
  <c r="X1" i="12"/>
  <c r="Z1" i="12"/>
  <c r="Z8" i="12"/>
  <c r="X15" i="12"/>
  <c r="X8" i="12"/>
  <c r="Z15" i="12"/>
  <c r="G10" i="14"/>
  <c r="G43" i="14"/>
  <c r="G4" i="14"/>
  <c r="H3" i="14" s="1"/>
  <c r="G48" i="14"/>
  <c r="G42" i="14"/>
  <c r="H42" i="14" s="1"/>
  <c r="G6" i="14"/>
  <c r="G49" i="14"/>
  <c r="AB21" i="14"/>
  <c r="AC21" i="14"/>
  <c r="G13" i="14"/>
  <c r="G12" i="14"/>
  <c r="G7" i="14"/>
  <c r="G9" i="14"/>
  <c r="AB14" i="14"/>
  <c r="G87" i="27"/>
  <c r="H87" i="27" s="1"/>
  <c r="G15" i="27"/>
  <c r="AB30" i="27"/>
  <c r="AB35" i="27"/>
  <c r="AB17" i="27"/>
  <c r="AB66" i="27"/>
  <c r="AA66" i="27"/>
  <c r="G21" i="27"/>
  <c r="G23" i="27"/>
  <c r="H23" i="27" s="1"/>
  <c r="G14" i="27"/>
  <c r="H14" i="27" s="1"/>
  <c r="AC17" i="27"/>
  <c r="AC30" i="27"/>
  <c r="G20" i="27"/>
  <c r="AB5" i="27"/>
  <c r="G60" i="27"/>
  <c r="AB41" i="27"/>
  <c r="H11" i="27"/>
  <c r="AC37" i="27"/>
  <c r="AC5" i="27"/>
  <c r="AC39" i="27"/>
  <c r="G16" i="26"/>
  <c r="G7" i="26"/>
  <c r="P1" i="25"/>
  <c r="R1" i="25" s="1"/>
  <c r="G33" i="6" s="1"/>
  <c r="AE6" i="23"/>
  <c r="AD11" i="23"/>
  <c r="G13" i="20"/>
  <c r="H12" i="20" s="1"/>
  <c r="G9" i="19"/>
  <c r="G13" i="19"/>
  <c r="H12" i="19" s="1"/>
  <c r="G4" i="19"/>
  <c r="H3" i="19" s="1"/>
  <c r="G7" i="19"/>
  <c r="G3" i="18"/>
  <c r="G16" i="18"/>
  <c r="H15" i="18" s="1"/>
  <c r="G13" i="18"/>
  <c r="H12" i="18" s="1"/>
  <c r="AB7" i="14"/>
  <c r="AC14" i="14"/>
  <c r="AC28" i="14"/>
  <c r="AB28" i="14"/>
  <c r="AC7" i="14"/>
  <c r="H6" i="12"/>
  <c r="G10" i="12"/>
  <c r="H9" i="12" s="1"/>
  <c r="G3" i="12"/>
  <c r="G11" i="10"/>
  <c r="G54" i="35"/>
  <c r="G47" i="35"/>
  <c r="G62" i="35"/>
  <c r="G68" i="35"/>
  <c r="G50" i="35"/>
  <c r="G72" i="35"/>
  <c r="G59" i="35"/>
  <c r="G74" i="35"/>
  <c r="G60" i="35"/>
  <c r="G75" i="35"/>
  <c r="G48" i="35"/>
  <c r="G33" i="35"/>
  <c r="G44" i="35"/>
  <c r="G57" i="35"/>
  <c r="G45" i="35"/>
  <c r="G53" i="35"/>
  <c r="G65" i="35"/>
  <c r="G66" i="35"/>
  <c r="G3" i="35"/>
  <c r="G18" i="35"/>
  <c r="G56" i="35"/>
  <c r="G69" i="35"/>
  <c r="G39" i="35"/>
  <c r="G71" i="35"/>
  <c r="G51" i="35"/>
  <c r="G63" i="35"/>
  <c r="H62" i="35" s="1"/>
  <c r="G10" i="35"/>
  <c r="G12" i="35"/>
  <c r="H12" i="35" s="1"/>
  <c r="G40" i="35"/>
  <c r="G7" i="35"/>
  <c r="G21" i="35"/>
  <c r="G34" i="35"/>
  <c r="G23" i="35"/>
  <c r="G36" i="35"/>
  <c r="G14" i="35"/>
  <c r="G42" i="35"/>
  <c r="H42" i="35" s="1"/>
  <c r="G29" i="35"/>
  <c r="G37" i="35"/>
  <c r="G26" i="35"/>
  <c r="H26" i="35" s="1"/>
  <c r="G17" i="35"/>
  <c r="G20" i="35"/>
  <c r="G15" i="35"/>
  <c r="G6" i="35"/>
  <c r="G24" i="35"/>
  <c r="G9" i="35"/>
  <c r="G28" i="35"/>
  <c r="G31" i="35"/>
  <c r="H31" i="35" s="1"/>
  <c r="G4" i="35"/>
  <c r="G7" i="33"/>
  <c r="H7" i="33" s="1"/>
  <c r="G13" i="33"/>
  <c r="H13" i="33" s="1"/>
  <c r="G25" i="33"/>
  <c r="H25" i="33" s="1"/>
  <c r="G11" i="33"/>
  <c r="H11" i="33" s="1"/>
  <c r="G3" i="33"/>
  <c r="H3" i="33" s="1"/>
  <c r="G5" i="33"/>
  <c r="H5" i="33" s="1"/>
  <c r="G3" i="27"/>
  <c r="G4" i="27"/>
  <c r="G21" i="26"/>
  <c r="G22" i="26"/>
  <c r="G6" i="26"/>
  <c r="G9" i="26"/>
  <c r="G10" i="26"/>
  <c r="G13" i="26"/>
  <c r="G3" i="26"/>
  <c r="H3" i="26" s="1"/>
  <c r="G4" i="24"/>
  <c r="G7" i="24"/>
  <c r="AA9" i="24"/>
  <c r="G3" i="24"/>
  <c r="G10" i="24"/>
  <c r="G9" i="24"/>
  <c r="G4" i="23"/>
  <c r="G3" i="23"/>
  <c r="G9" i="23"/>
  <c r="G7" i="23"/>
  <c r="G10" i="23"/>
  <c r="G12" i="23"/>
  <c r="H12" i="23" s="1"/>
  <c r="G6" i="23"/>
  <c r="H6" i="23" s="1"/>
  <c r="G3" i="20"/>
  <c r="G6" i="20"/>
  <c r="G7" i="20"/>
  <c r="G4" i="20"/>
  <c r="G6" i="19"/>
  <c r="G4" i="18"/>
  <c r="H50" i="35" l="1"/>
  <c r="H6" i="18"/>
  <c r="H3" i="23"/>
  <c r="H6" i="26"/>
  <c r="H11" i="10"/>
  <c r="P6" i="10" s="1"/>
  <c r="R6" i="10" s="1"/>
  <c r="H6" i="19"/>
  <c r="H3" i="24"/>
  <c r="H6" i="24"/>
  <c r="H12" i="14"/>
  <c r="H3" i="18"/>
  <c r="P1" i="18" s="1"/>
  <c r="R1" i="18" s="1"/>
  <c r="G21" i="6" s="1"/>
  <c r="H60" i="27"/>
  <c r="P58" i="27" s="1"/>
  <c r="R58" i="27" s="1"/>
  <c r="G37" i="6" s="1"/>
  <c r="H3" i="27"/>
  <c r="P1" i="27" s="1"/>
  <c r="R1" i="27" s="1"/>
  <c r="G35" i="6" s="1"/>
  <c r="H12" i="26"/>
  <c r="H9" i="23"/>
  <c r="P1" i="23" s="1"/>
  <c r="R1" i="23" s="1"/>
  <c r="G27" i="6" s="1"/>
  <c r="H6" i="20"/>
  <c r="H9" i="19"/>
  <c r="H3" i="12"/>
  <c r="P1" i="12" s="1"/>
  <c r="R1" i="12" s="1"/>
  <c r="H53" i="35"/>
  <c r="H21" i="26"/>
  <c r="P70" i="27"/>
  <c r="R70" i="27" s="1"/>
  <c r="G38" i="6" s="1"/>
  <c r="H3" i="20"/>
  <c r="P40" i="14"/>
  <c r="R40" i="14" s="1"/>
  <c r="H48" i="14"/>
  <c r="P46" i="14" s="1"/>
  <c r="R46" i="14" s="1"/>
  <c r="H6" i="14"/>
  <c r="H9" i="14"/>
  <c r="H20" i="27"/>
  <c r="P9" i="27" s="1"/>
  <c r="R9" i="27" s="1"/>
  <c r="G36" i="6" s="1"/>
  <c r="P82" i="27"/>
  <c r="R82" i="27" s="1"/>
  <c r="G39" i="6" s="1"/>
  <c r="AC41" i="27"/>
  <c r="P10" i="20"/>
  <c r="R10" i="20" s="1"/>
  <c r="G24" i="6" s="1"/>
  <c r="P10" i="18"/>
  <c r="R10" i="18" s="1"/>
  <c r="G25" i="6" s="1"/>
  <c r="H56" i="35"/>
  <c r="H47" i="35"/>
  <c r="H36" i="35"/>
  <c r="H44" i="35"/>
  <c r="H68" i="35"/>
  <c r="H71" i="35"/>
  <c r="H14" i="35"/>
  <c r="H20" i="35"/>
  <c r="H33" i="35"/>
  <c r="H17" i="35"/>
  <c r="H3" i="35"/>
  <c r="H74" i="35"/>
  <c r="H59" i="35"/>
  <c r="H6" i="35"/>
  <c r="H65" i="35"/>
  <c r="H39" i="35"/>
  <c r="H9" i="35"/>
  <c r="H28" i="35"/>
  <c r="H23" i="35"/>
  <c r="P1" i="33"/>
  <c r="R1" i="33" s="1"/>
  <c r="G40" i="6" s="1"/>
  <c r="H9" i="26"/>
  <c r="H9" i="24"/>
  <c r="P1" i="19" l="1"/>
  <c r="R1" i="19" s="1"/>
  <c r="G22" i="6" s="1"/>
  <c r="P1" i="24"/>
  <c r="R1" i="24" s="1"/>
  <c r="G28" i="6" s="1"/>
  <c r="P1" i="20"/>
  <c r="R1" i="20" s="1"/>
  <c r="G23" i="6" s="1"/>
  <c r="P1" i="14"/>
  <c r="R1" i="14" s="1"/>
  <c r="G15" i="6" s="1"/>
  <c r="P1" i="26"/>
  <c r="R1" i="26" s="1"/>
  <c r="G34" i="6" s="1"/>
  <c r="P1" i="35"/>
  <c r="R1" i="35" s="1"/>
  <c r="G31" i="6" s="1"/>
  <c r="J1" i="6" l="1"/>
  <c r="K1" i="6" s="1"/>
  <c r="L1" i="6" s="1"/>
  <c r="M1" i="6" s="1"/>
  <c r="N1" i="6" s="1"/>
  <c r="O1" i="6" s="1"/>
  <c r="P1" i="6" s="1"/>
  <c r="Q1" i="6" s="1"/>
  <c r="R1" i="6" s="1"/>
  <c r="X33" i="14"/>
  <c r="F37" i="14"/>
  <c r="E37" i="14"/>
  <c r="Z33" i="14"/>
  <c r="F36" i="14"/>
  <c r="G36" i="14" s="1"/>
  <c r="E36" i="14"/>
  <c r="Z32" i="14"/>
  <c r="X32" i="14"/>
  <c r="F34" i="14"/>
  <c r="E34" i="14"/>
  <c r="F33" i="14"/>
  <c r="E33" i="14"/>
  <c r="F32" i="12"/>
  <c r="E32" i="12"/>
  <c r="F31" i="12"/>
  <c r="E31" i="12"/>
  <c r="F29" i="12"/>
  <c r="E29" i="12"/>
  <c r="F28" i="12"/>
  <c r="E28" i="12"/>
  <c r="F26" i="12"/>
  <c r="E26" i="12"/>
  <c r="F25" i="12"/>
  <c r="E25" i="12"/>
  <c r="F13" i="9"/>
  <c r="F12" i="9"/>
  <c r="F10" i="9"/>
  <c r="F9" i="9"/>
  <c r="F7" i="9"/>
  <c r="F6" i="9"/>
  <c r="F4" i="9"/>
  <c r="F3" i="9"/>
  <c r="F4" i="10"/>
  <c r="F3" i="10"/>
  <c r="E4" i="10"/>
  <c r="E3" i="10"/>
  <c r="X5" i="9"/>
  <c r="X4" i="9"/>
  <c r="Z4" i="9" s="1"/>
  <c r="Z3" i="9"/>
  <c r="X3" i="9"/>
  <c r="X2" i="9" s="1"/>
  <c r="X10" i="9"/>
  <c r="Z10" i="9" s="1"/>
  <c r="X9" i="9"/>
  <c r="Z9" i="9" s="1"/>
  <c r="Z8" i="9"/>
  <c r="Z7" i="9" s="1"/>
  <c r="X8" i="9"/>
  <c r="E13" i="9"/>
  <c r="E12" i="9"/>
  <c r="E10" i="9"/>
  <c r="E9" i="9"/>
  <c r="E7" i="9"/>
  <c r="E6" i="9"/>
  <c r="E4" i="9"/>
  <c r="E3" i="9"/>
  <c r="F40" i="6"/>
  <c r="F39" i="6"/>
  <c r="F38" i="6"/>
  <c r="F36" i="6"/>
  <c r="F35" i="6"/>
  <c r="F34" i="6"/>
  <c r="F33" i="6"/>
  <c r="F31" i="6"/>
  <c r="F28" i="6"/>
  <c r="F27" i="6"/>
  <c r="F120" i="7"/>
  <c r="E120" i="7"/>
  <c r="F119" i="7"/>
  <c r="E119" i="7"/>
  <c r="F117" i="7"/>
  <c r="E117" i="7"/>
  <c r="F115" i="7"/>
  <c r="E115" i="7"/>
  <c r="F114" i="7"/>
  <c r="E114" i="7"/>
  <c r="F112" i="7"/>
  <c r="E112" i="7"/>
  <c r="F111" i="7"/>
  <c r="E111" i="7"/>
  <c r="F109" i="7"/>
  <c r="E109" i="7"/>
  <c r="F108" i="7"/>
  <c r="E108" i="7"/>
  <c r="F106" i="7"/>
  <c r="E106" i="7"/>
  <c r="F104" i="7"/>
  <c r="E104" i="7"/>
  <c r="F103" i="7"/>
  <c r="E103" i="7"/>
  <c r="F101" i="7"/>
  <c r="E101" i="7"/>
  <c r="F100" i="7"/>
  <c r="E100" i="7"/>
  <c r="F98" i="7"/>
  <c r="E98" i="7"/>
  <c r="F97" i="7"/>
  <c r="E97" i="7"/>
  <c r="F95" i="7"/>
  <c r="E95" i="7"/>
  <c r="F94" i="7"/>
  <c r="E94" i="7"/>
  <c r="F92" i="7"/>
  <c r="E92" i="7"/>
  <c r="F91" i="7"/>
  <c r="E91" i="7"/>
  <c r="F89" i="7"/>
  <c r="E89" i="7"/>
  <c r="F88" i="7"/>
  <c r="E88" i="7"/>
  <c r="F86" i="7"/>
  <c r="E86" i="7"/>
  <c r="F85" i="7"/>
  <c r="E85" i="7"/>
  <c r="F83" i="7"/>
  <c r="E83" i="7"/>
  <c r="F82" i="7"/>
  <c r="E82" i="7"/>
  <c r="F80" i="7"/>
  <c r="E80" i="7"/>
  <c r="F79" i="7"/>
  <c r="E79" i="7"/>
  <c r="F77" i="7"/>
  <c r="E77" i="7"/>
  <c r="F76" i="7"/>
  <c r="E76" i="7"/>
  <c r="F74" i="7"/>
  <c r="E74" i="7"/>
  <c r="F73" i="7"/>
  <c r="E73" i="7"/>
  <c r="F71" i="7"/>
  <c r="E71" i="7"/>
  <c r="F70" i="7"/>
  <c r="E70" i="7"/>
  <c r="F68" i="7"/>
  <c r="E68" i="7"/>
  <c r="F67" i="7"/>
  <c r="E67" i="7"/>
  <c r="F65" i="7"/>
  <c r="E65" i="7"/>
  <c r="F64" i="7"/>
  <c r="E64" i="7"/>
  <c r="F62" i="7"/>
  <c r="E62" i="7"/>
  <c r="F61" i="7"/>
  <c r="E61" i="7"/>
  <c r="F59" i="7"/>
  <c r="E59" i="7"/>
  <c r="F58" i="7"/>
  <c r="E58" i="7"/>
  <c r="F56" i="7"/>
  <c r="E56" i="7"/>
  <c r="F55" i="7"/>
  <c r="E55" i="7"/>
  <c r="F53" i="7"/>
  <c r="E53" i="7"/>
  <c r="F52" i="7"/>
  <c r="E52" i="7"/>
  <c r="F50" i="7"/>
  <c r="E50" i="7"/>
  <c r="F49" i="7"/>
  <c r="E49" i="7"/>
  <c r="F47" i="7"/>
  <c r="E47" i="7"/>
  <c r="F46" i="7"/>
  <c r="E46" i="7"/>
  <c r="F44" i="7"/>
  <c r="E44" i="7"/>
  <c r="F43" i="7"/>
  <c r="E43" i="7"/>
  <c r="F41" i="7"/>
  <c r="E41" i="7"/>
  <c r="F40" i="7"/>
  <c r="E40" i="7"/>
  <c r="F38" i="7"/>
  <c r="E38" i="7"/>
  <c r="F37" i="7"/>
  <c r="E37" i="7"/>
  <c r="F35" i="7"/>
  <c r="E35" i="7"/>
  <c r="F34" i="7"/>
  <c r="E34" i="7"/>
  <c r="F32" i="7"/>
  <c r="E32" i="7"/>
  <c r="F31" i="7"/>
  <c r="E31" i="7"/>
  <c r="A30" i="7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69" i="7" s="1"/>
  <c r="A72" i="7" s="1"/>
  <c r="A75" i="7" s="1"/>
  <c r="A78" i="7" s="1"/>
  <c r="A81" i="7" s="1"/>
  <c r="A84" i="7" s="1"/>
  <c r="F29" i="7"/>
  <c r="E29" i="7"/>
  <c r="F28" i="7"/>
  <c r="E28" i="7"/>
  <c r="F26" i="7"/>
  <c r="E26" i="7"/>
  <c r="F25" i="7"/>
  <c r="E25" i="7"/>
  <c r="F23" i="7"/>
  <c r="E23" i="7"/>
  <c r="F22" i="7"/>
  <c r="E22" i="7"/>
  <c r="F20" i="7"/>
  <c r="E20" i="7"/>
  <c r="F19" i="7"/>
  <c r="E19" i="7"/>
  <c r="F17" i="7"/>
  <c r="E17" i="7"/>
  <c r="F16" i="7"/>
  <c r="E16" i="7"/>
  <c r="F11" i="7"/>
  <c r="E11" i="7"/>
  <c r="F10" i="7"/>
  <c r="E10" i="7"/>
  <c r="F14" i="7"/>
  <c r="E14" i="7"/>
  <c r="F13" i="7"/>
  <c r="E13" i="7"/>
  <c r="F8" i="7"/>
  <c r="E8" i="7"/>
  <c r="F7" i="7"/>
  <c r="E7" i="7"/>
  <c r="F5" i="7"/>
  <c r="E5" i="7"/>
  <c r="F3" i="7"/>
  <c r="E3" i="7"/>
  <c r="F91" i="5"/>
  <c r="E91" i="5"/>
  <c r="F90" i="5"/>
  <c r="E90" i="5"/>
  <c r="E89" i="5"/>
  <c r="F88" i="5"/>
  <c r="E88" i="5"/>
  <c r="E87" i="5"/>
  <c r="F86" i="5"/>
  <c r="E86" i="5"/>
  <c r="F85" i="5"/>
  <c r="E85" i="5"/>
  <c r="E84" i="5"/>
  <c r="F83" i="5"/>
  <c r="E83" i="5"/>
  <c r="F82" i="5"/>
  <c r="E82" i="5"/>
  <c r="E81" i="5"/>
  <c r="F80" i="5"/>
  <c r="E80" i="5"/>
  <c r="F79" i="5"/>
  <c r="E79" i="5"/>
  <c r="E78" i="5"/>
  <c r="F77" i="5"/>
  <c r="E77" i="5"/>
  <c r="F76" i="5"/>
  <c r="E76" i="5"/>
  <c r="E75" i="5"/>
  <c r="E72" i="5"/>
  <c r="F74" i="5"/>
  <c r="E74" i="5"/>
  <c r="F73" i="5"/>
  <c r="E73" i="5"/>
  <c r="F71" i="5"/>
  <c r="E71" i="5"/>
  <c r="F70" i="5"/>
  <c r="E70" i="5"/>
  <c r="F68" i="5"/>
  <c r="E68" i="5"/>
  <c r="F67" i="5"/>
  <c r="E67" i="5"/>
  <c r="F65" i="5"/>
  <c r="E65" i="5"/>
  <c r="F64" i="5"/>
  <c r="E64" i="5"/>
  <c r="F62" i="5"/>
  <c r="E62" i="5"/>
  <c r="F61" i="5"/>
  <c r="E61" i="5"/>
  <c r="F59" i="5"/>
  <c r="E59" i="5"/>
  <c r="F58" i="5"/>
  <c r="E58" i="5"/>
  <c r="F56" i="5"/>
  <c r="E56" i="5"/>
  <c r="F55" i="5"/>
  <c r="E55" i="5"/>
  <c r="F53" i="5"/>
  <c r="E53" i="5"/>
  <c r="F52" i="5"/>
  <c r="E52" i="5"/>
  <c r="F50" i="5"/>
  <c r="E50" i="5"/>
  <c r="F49" i="5"/>
  <c r="E49" i="5"/>
  <c r="F47" i="5"/>
  <c r="E47" i="5"/>
  <c r="F46" i="5"/>
  <c r="E46" i="5"/>
  <c r="F44" i="5"/>
  <c r="E44" i="5"/>
  <c r="F43" i="5"/>
  <c r="E43" i="5"/>
  <c r="F41" i="5"/>
  <c r="E41" i="5"/>
  <c r="F40" i="5"/>
  <c r="E40" i="5"/>
  <c r="F38" i="5"/>
  <c r="E38" i="5"/>
  <c r="F37" i="5"/>
  <c r="E37" i="5"/>
  <c r="F35" i="5"/>
  <c r="E35" i="5"/>
  <c r="F34" i="5"/>
  <c r="E34" i="5"/>
  <c r="F8" i="5"/>
  <c r="E8" i="5"/>
  <c r="F25" i="6"/>
  <c r="CU25" i="6" s="1"/>
  <c r="F24" i="6"/>
  <c r="F23" i="6"/>
  <c r="DE23" i="6" s="1"/>
  <c r="F22" i="6"/>
  <c r="CU22" i="6" s="1"/>
  <c r="F21" i="6"/>
  <c r="F15" i="6"/>
  <c r="F3" i="5"/>
  <c r="E3" i="5"/>
  <c r="F32" i="5"/>
  <c r="E32" i="5"/>
  <c r="F31" i="5"/>
  <c r="E31" i="5"/>
  <c r="F29" i="5"/>
  <c r="E29" i="5"/>
  <c r="F28" i="5"/>
  <c r="E28" i="5"/>
  <c r="F26" i="5"/>
  <c r="E26" i="5"/>
  <c r="F25" i="5"/>
  <c r="E25" i="5"/>
  <c r="F23" i="5"/>
  <c r="E23" i="5"/>
  <c r="F22" i="5"/>
  <c r="E22" i="5"/>
  <c r="F20" i="5"/>
  <c r="E20" i="5"/>
  <c r="F19" i="5"/>
  <c r="E19" i="5"/>
  <c r="F17" i="5"/>
  <c r="E17" i="5"/>
  <c r="F16" i="5"/>
  <c r="E16" i="5"/>
  <c r="F14" i="5"/>
  <c r="E14" i="5"/>
  <c r="F13" i="5"/>
  <c r="E13" i="5"/>
  <c r="F11" i="5"/>
  <c r="E11" i="5"/>
  <c r="F10" i="5"/>
  <c r="E10" i="5"/>
  <c r="F6" i="5"/>
  <c r="E6" i="5"/>
  <c r="F5" i="5"/>
  <c r="E5" i="5"/>
  <c r="F4" i="4"/>
  <c r="E4" i="4"/>
  <c r="F3" i="4"/>
  <c r="E3" i="4"/>
  <c r="E6" i="4"/>
  <c r="F6" i="4"/>
  <c r="E7" i="4"/>
  <c r="F7" i="4"/>
  <c r="E9" i="4"/>
  <c r="F9" i="4"/>
  <c r="E10" i="4"/>
  <c r="F10" i="4"/>
  <c r="E12" i="4"/>
  <c r="F12" i="4"/>
  <c r="E13" i="4"/>
  <c r="F13" i="4"/>
  <c r="E15" i="4"/>
  <c r="F15" i="4"/>
  <c r="E16" i="4"/>
  <c r="F16" i="4"/>
  <c r="E18" i="4"/>
  <c r="F18" i="4"/>
  <c r="E19" i="4"/>
  <c r="F19" i="4"/>
  <c r="F21" i="4"/>
  <c r="E21" i="4"/>
  <c r="F22" i="4"/>
  <c r="E22" i="4"/>
  <c r="F77" i="2"/>
  <c r="E77" i="2"/>
  <c r="F76" i="2"/>
  <c r="E76" i="2"/>
  <c r="F74" i="2"/>
  <c r="E74" i="2"/>
  <c r="F73" i="2"/>
  <c r="E73" i="2"/>
  <c r="F71" i="2"/>
  <c r="E71" i="2"/>
  <c r="F70" i="2"/>
  <c r="E70" i="2"/>
  <c r="F68" i="2"/>
  <c r="E68" i="2"/>
  <c r="F67" i="2"/>
  <c r="E67" i="2"/>
  <c r="F65" i="2"/>
  <c r="E65" i="2"/>
  <c r="F64" i="2"/>
  <c r="E64" i="2"/>
  <c r="F62" i="2"/>
  <c r="E62" i="2"/>
  <c r="F61" i="2"/>
  <c r="E61" i="2"/>
  <c r="F59" i="2"/>
  <c r="F57" i="2"/>
  <c r="F55" i="2"/>
  <c r="F53" i="2"/>
  <c r="F51" i="2"/>
  <c r="F38" i="2"/>
  <c r="F49" i="2"/>
  <c r="G49" i="2" s="1"/>
  <c r="F48" i="2"/>
  <c r="G48" i="2" s="1"/>
  <c r="F46" i="2"/>
  <c r="F45" i="2"/>
  <c r="F40" i="2"/>
  <c r="F33" i="2"/>
  <c r="F43" i="2"/>
  <c r="G43" i="2" s="1"/>
  <c r="F42" i="2"/>
  <c r="F36" i="2"/>
  <c r="F35" i="2"/>
  <c r="F31" i="2"/>
  <c r="F30" i="2"/>
  <c r="F28" i="2"/>
  <c r="F27" i="2"/>
  <c r="F25" i="2"/>
  <c r="F24" i="2"/>
  <c r="F22" i="2"/>
  <c r="F21" i="2"/>
  <c r="F19" i="2"/>
  <c r="F18" i="2"/>
  <c r="F16" i="2"/>
  <c r="F15" i="2"/>
  <c r="G15" i="2" s="1"/>
  <c r="F13" i="2"/>
  <c r="F12" i="2"/>
  <c r="F10" i="2"/>
  <c r="F9" i="2"/>
  <c r="F7" i="2"/>
  <c r="F6" i="2"/>
  <c r="F4" i="2"/>
  <c r="F3" i="2"/>
  <c r="E59" i="2"/>
  <c r="E57" i="2"/>
  <c r="E55" i="2"/>
  <c r="E53" i="2"/>
  <c r="E51" i="2"/>
  <c r="E49" i="2"/>
  <c r="E48" i="2"/>
  <c r="E45" i="2"/>
  <c r="E46" i="2"/>
  <c r="E43" i="2"/>
  <c r="E42" i="2"/>
  <c r="E40" i="2"/>
  <c r="E36" i="2"/>
  <c r="E35" i="2"/>
  <c r="E38" i="2"/>
  <c r="E33" i="2"/>
  <c r="E30" i="2"/>
  <c r="E31" i="2"/>
  <c r="E28" i="2"/>
  <c r="E27" i="2"/>
  <c r="E25" i="2"/>
  <c r="E24" i="2"/>
  <c r="E21" i="2"/>
  <c r="E22" i="2"/>
  <c r="E19" i="2"/>
  <c r="E18" i="2"/>
  <c r="E16" i="2"/>
  <c r="E15" i="2"/>
  <c r="E13" i="2"/>
  <c r="E12" i="2"/>
  <c r="E9" i="2"/>
  <c r="E10" i="2"/>
  <c r="E7" i="2"/>
  <c r="E6" i="2"/>
  <c r="E4" i="2"/>
  <c r="E3" i="2"/>
  <c r="V35" i="6" l="1"/>
  <c r="U35" i="6"/>
  <c r="AD36" i="6"/>
  <c r="Y36" i="6"/>
  <c r="W36" i="6"/>
  <c r="X36" i="6"/>
  <c r="AA36" i="6"/>
  <c r="Z36" i="6"/>
  <c r="AB36" i="6"/>
  <c r="AB44" i="6" s="1"/>
  <c r="AC36" i="6"/>
  <c r="DY38" i="6"/>
  <c r="DX38" i="6"/>
  <c r="DW38" i="6"/>
  <c r="DV38" i="6"/>
  <c r="DU38" i="6"/>
  <c r="DN15" i="6"/>
  <c r="DJ15" i="6"/>
  <c r="DP15" i="6"/>
  <c r="DO15" i="6"/>
  <c r="DK15" i="6"/>
  <c r="DL15" i="6"/>
  <c r="DM15" i="6"/>
  <c r="DI15" i="6"/>
  <c r="CC27" i="6"/>
  <c r="CG27" i="6"/>
  <c r="CF27" i="6"/>
  <c r="CH27" i="6"/>
  <c r="CE27" i="6"/>
  <c r="CD27" i="6"/>
  <c r="CS28" i="6"/>
  <c r="CT28" i="6"/>
  <c r="CR28" i="6"/>
  <c r="CQ28" i="6"/>
  <c r="CP28" i="6"/>
  <c r="CO28" i="6"/>
  <c r="CN28" i="6"/>
  <c r="CL28" i="6"/>
  <c r="CK28" i="6"/>
  <c r="CJ28" i="6"/>
  <c r="CI28" i="6"/>
  <c r="CM28" i="6"/>
  <c r="DM31" i="6"/>
  <c r="DN31" i="6"/>
  <c r="EC39" i="6"/>
  <c r="EA39" i="6"/>
  <c r="EE39" i="6"/>
  <c r="ED39" i="6"/>
  <c r="ED44" i="6" s="1"/>
  <c r="EB39" i="6"/>
  <c r="DZ39" i="6"/>
  <c r="EL44" i="6"/>
  <c r="EO44" i="6"/>
  <c r="EG44" i="6"/>
  <c r="EF44" i="6"/>
  <c r="DT38" i="6"/>
  <c r="EM44" i="6"/>
  <c r="EH44" i="6"/>
  <c r="EI44" i="6"/>
  <c r="EK44" i="6"/>
  <c r="EJ44" i="6"/>
  <c r="DL31" i="6"/>
  <c r="DI31" i="6"/>
  <c r="DK31" i="6"/>
  <c r="DJ31" i="6"/>
  <c r="DB23" i="6"/>
  <c r="DD23" i="6"/>
  <c r="DC23" i="6"/>
  <c r="DC44" i="6" s="1"/>
  <c r="CB21" i="6"/>
  <c r="CA21" i="6"/>
  <c r="BZ21" i="6"/>
  <c r="EN44" i="6"/>
  <c r="DH44" i="6"/>
  <c r="DF44" i="6"/>
  <c r="DG44" i="6"/>
  <c r="DE44" i="6"/>
  <c r="DB44" i="6"/>
  <c r="DD44" i="6"/>
  <c r="G28" i="12"/>
  <c r="G29" i="12"/>
  <c r="G31" i="12"/>
  <c r="G26" i="12"/>
  <c r="G32" i="12"/>
  <c r="X35" i="14"/>
  <c r="Z35" i="14"/>
  <c r="F17" i="6"/>
  <c r="DR17" i="6" s="1"/>
  <c r="F14" i="6"/>
  <c r="BV14" i="6" s="1"/>
  <c r="X7" i="9"/>
  <c r="G38" i="5"/>
  <c r="G73" i="5"/>
  <c r="G83" i="5"/>
  <c r="G53" i="5"/>
  <c r="G79" i="5"/>
  <c r="G117" i="7"/>
  <c r="H117" i="7" s="1"/>
  <c r="G85" i="5"/>
  <c r="G68" i="5"/>
  <c r="G73" i="2"/>
  <c r="G68" i="2"/>
  <c r="G71" i="2"/>
  <c r="S1" i="6"/>
  <c r="T1" i="6" s="1"/>
  <c r="U1" i="6" s="1"/>
  <c r="V1" i="6" s="1"/>
  <c r="W1" i="6" s="1"/>
  <c r="X1" i="6" s="1"/>
  <c r="Y1" i="6" s="1"/>
  <c r="Z1" i="6" s="1"/>
  <c r="AA1" i="6" s="1"/>
  <c r="AB1" i="6" s="1"/>
  <c r="AC1" i="6" s="1"/>
  <c r="AD1" i="6" s="1"/>
  <c r="AF1" i="6" s="1"/>
  <c r="AG1" i="6" s="1"/>
  <c r="AH1" i="6" s="1"/>
  <c r="AI1" i="6" s="1"/>
  <c r="AJ1" i="6" s="1"/>
  <c r="AK1" i="6" s="1"/>
  <c r="AL1" i="6" s="1"/>
  <c r="AM1" i="6" s="1"/>
  <c r="AN1" i="6" s="1"/>
  <c r="AO1" i="6" s="1"/>
  <c r="AP1" i="6" s="1"/>
  <c r="AQ1" i="6" s="1"/>
  <c r="AR1" i="6" s="1"/>
  <c r="AS1" i="6" s="1"/>
  <c r="AT1" i="6" s="1"/>
  <c r="AU1" i="6" s="1"/>
  <c r="AV1" i="6" s="1"/>
  <c r="AW1" i="6" s="1"/>
  <c r="AX1" i="6" s="1"/>
  <c r="AY1" i="6" s="1"/>
  <c r="AZ1" i="6" s="1"/>
  <c r="BA1" i="6" s="1"/>
  <c r="BC1" i="6" s="1"/>
  <c r="BD1" i="6" s="1"/>
  <c r="BE1" i="6" s="1"/>
  <c r="BF1" i="6" s="1"/>
  <c r="BG1" i="6" s="1"/>
  <c r="BH1" i="6" s="1"/>
  <c r="BI1" i="6" s="1"/>
  <c r="BJ1" i="6" s="1"/>
  <c r="BK1" i="6" s="1"/>
  <c r="BL1" i="6" s="1"/>
  <c r="BM1" i="6" s="1"/>
  <c r="BN1" i="6" s="1"/>
  <c r="BO1" i="6" s="1"/>
  <c r="BP1" i="6" s="1"/>
  <c r="BQ1" i="6" s="1"/>
  <c r="BR1" i="6" s="1"/>
  <c r="BS1" i="6" s="1"/>
  <c r="BT1" i="6" s="1"/>
  <c r="BU1" i="6" s="1"/>
  <c r="BV1" i="6" s="1"/>
  <c r="BW1" i="6" s="1"/>
  <c r="BX1" i="6" s="1"/>
  <c r="BZ1" i="6" s="1"/>
  <c r="CA1" i="6" s="1"/>
  <c r="CB1" i="6" s="1"/>
  <c r="CC1" i="6" s="1"/>
  <c r="CD1" i="6" s="1"/>
  <c r="CE1" i="6" s="1"/>
  <c r="CF1" i="6" s="1"/>
  <c r="CG1" i="6" s="1"/>
  <c r="CH1" i="6" s="1"/>
  <c r="CI1" i="6" s="1"/>
  <c r="CJ1" i="6" s="1"/>
  <c r="CK1" i="6" s="1"/>
  <c r="CL1" i="6" s="1"/>
  <c r="CM1" i="6" s="1"/>
  <c r="CN1" i="6" s="1"/>
  <c r="CO1" i="6" s="1"/>
  <c r="CP1" i="6" s="1"/>
  <c r="CQ1" i="6" s="1"/>
  <c r="CR1" i="6" s="1"/>
  <c r="CS1" i="6" s="1"/>
  <c r="CT1" i="6" s="1"/>
  <c r="CU1" i="6" s="1"/>
  <c r="CW1" i="6" s="1"/>
  <c r="CX1" i="6" s="1"/>
  <c r="CY1" i="6" s="1"/>
  <c r="CZ1" i="6" s="1"/>
  <c r="DA1" i="6" s="1"/>
  <c r="DB1" i="6" s="1"/>
  <c r="DC1" i="6" s="1"/>
  <c r="DD1" i="6" s="1"/>
  <c r="DE1" i="6" s="1"/>
  <c r="DF1" i="6" s="1"/>
  <c r="DG1" i="6" s="1"/>
  <c r="DH1" i="6" s="1"/>
  <c r="DI1" i="6" s="1"/>
  <c r="DJ1" i="6" s="1"/>
  <c r="DK1" i="6" s="1"/>
  <c r="DL1" i="6" s="1"/>
  <c r="DM1" i="6" s="1"/>
  <c r="DN1" i="6" s="1"/>
  <c r="DO1" i="6" s="1"/>
  <c r="DP1" i="6" s="1"/>
  <c r="DQ1" i="6" s="1"/>
  <c r="DR1" i="6" s="1"/>
  <c r="DT1" i="6" s="1"/>
  <c r="DU1" i="6" s="1"/>
  <c r="DV1" i="6" s="1"/>
  <c r="DW1" i="6" s="1"/>
  <c r="DX1" i="6" s="1"/>
  <c r="DY1" i="6" s="1"/>
  <c r="DZ1" i="6" s="1"/>
  <c r="EA1" i="6" s="1"/>
  <c r="EB1" i="6" s="1"/>
  <c r="EC1" i="6" s="1"/>
  <c r="ED1" i="6" s="1"/>
  <c r="EE1" i="6" s="1"/>
  <c r="EF1" i="6" s="1"/>
  <c r="EG1" i="6" s="1"/>
  <c r="EH1" i="6" s="1"/>
  <c r="EI1" i="6" s="1"/>
  <c r="EJ1" i="6" s="1"/>
  <c r="EK1" i="6" s="1"/>
  <c r="EL1" i="6" s="1"/>
  <c r="EM1" i="6" s="1"/>
  <c r="EN1" i="6" s="1"/>
  <c r="EO1" i="6" s="1"/>
  <c r="EQ1" i="6" s="1"/>
  <c r="ER1" i="6" s="1"/>
  <c r="ES1" i="6" s="1"/>
  <c r="ET1" i="6" s="1"/>
  <c r="EU1" i="6" s="1"/>
  <c r="EV1" i="6" s="1"/>
  <c r="EW1" i="6" s="1"/>
  <c r="EX1" i="6" s="1"/>
  <c r="EY1" i="6" s="1"/>
  <c r="EZ1" i="6" s="1"/>
  <c r="FA1" i="6" s="1"/>
  <c r="FB1" i="6" s="1"/>
  <c r="FC1" i="6" s="1"/>
  <c r="FD1" i="6" s="1"/>
  <c r="FE1" i="6" s="1"/>
  <c r="FF1" i="6" s="1"/>
  <c r="FG1" i="6" s="1"/>
  <c r="FH1" i="6" s="1"/>
  <c r="FI1" i="6" s="1"/>
  <c r="FJ1" i="6" s="1"/>
  <c r="FK1" i="6" s="1"/>
  <c r="FL1" i="6" s="1"/>
  <c r="F18" i="6"/>
  <c r="DP18" i="6" s="1"/>
  <c r="G20" i="6"/>
  <c r="F20" i="6"/>
  <c r="DR20" i="6" s="1"/>
  <c r="G17" i="6"/>
  <c r="G33" i="14"/>
  <c r="G34" i="14"/>
  <c r="G37" i="14"/>
  <c r="H36" i="14" s="1"/>
  <c r="F16" i="6"/>
  <c r="F19" i="6"/>
  <c r="G25" i="12"/>
  <c r="G100" i="7"/>
  <c r="G92" i="7"/>
  <c r="G120" i="7"/>
  <c r="G119" i="7"/>
  <c r="G111" i="7"/>
  <c r="G112" i="7"/>
  <c r="G115" i="7"/>
  <c r="G109" i="7"/>
  <c r="G4" i="10"/>
  <c r="G3" i="10"/>
  <c r="G14" i="6"/>
  <c r="G6" i="9"/>
  <c r="F13" i="6"/>
  <c r="F12" i="6"/>
  <c r="Z5" i="9"/>
  <c r="Z2" i="9" s="1"/>
  <c r="G10" i="9"/>
  <c r="G3" i="9"/>
  <c r="G12" i="9"/>
  <c r="G4" i="9"/>
  <c r="G7" i="9"/>
  <c r="G9" i="9"/>
  <c r="G13" i="9"/>
  <c r="F5" i="6"/>
  <c r="G82" i="7"/>
  <c r="G97" i="7"/>
  <c r="G114" i="7"/>
  <c r="G103" i="7"/>
  <c r="G108" i="7"/>
  <c r="G70" i="7"/>
  <c r="G101" i="7"/>
  <c r="G106" i="7"/>
  <c r="H106" i="7" s="1"/>
  <c r="G53" i="7"/>
  <c r="G68" i="7"/>
  <c r="G83" i="7"/>
  <c r="G98" i="7"/>
  <c r="G95" i="7"/>
  <c r="G61" i="7"/>
  <c r="G76" i="7"/>
  <c r="G91" i="7"/>
  <c r="G104" i="7"/>
  <c r="G49" i="7"/>
  <c r="G64" i="7"/>
  <c r="G79" i="7"/>
  <c r="G94" i="7"/>
  <c r="G43" i="7"/>
  <c r="G58" i="7"/>
  <c r="G73" i="7"/>
  <c r="G88" i="7"/>
  <c r="G59" i="7"/>
  <c r="G50" i="7"/>
  <c r="G67" i="7"/>
  <c r="G23" i="7"/>
  <c r="G56" i="7"/>
  <c r="G71" i="7"/>
  <c r="G89" i="7"/>
  <c r="G74" i="7"/>
  <c r="G86" i="7"/>
  <c r="G46" i="7"/>
  <c r="G47" i="7"/>
  <c r="G62" i="7"/>
  <c r="G77" i="7"/>
  <c r="G80" i="7"/>
  <c r="G85" i="7"/>
  <c r="G52" i="7"/>
  <c r="G55" i="7"/>
  <c r="G65" i="7"/>
  <c r="G22" i="7"/>
  <c r="G41" i="7"/>
  <c r="G34" i="7"/>
  <c r="G35" i="7"/>
  <c r="G37" i="7"/>
  <c r="G40" i="7"/>
  <c r="G32" i="7"/>
  <c r="G44" i="7"/>
  <c r="G19" i="7"/>
  <c r="G31" i="7"/>
  <c r="G26" i="7"/>
  <c r="G29" i="7"/>
  <c r="G38" i="7"/>
  <c r="G28" i="7"/>
  <c r="G25" i="7"/>
  <c r="G3" i="7"/>
  <c r="H3" i="7" s="1"/>
  <c r="G20" i="7"/>
  <c r="F9" i="6"/>
  <c r="G17" i="7"/>
  <c r="G8" i="7"/>
  <c r="G13" i="7"/>
  <c r="G5" i="7"/>
  <c r="H5" i="7" s="1"/>
  <c r="G7" i="7"/>
  <c r="G11" i="7"/>
  <c r="G16" i="7"/>
  <c r="G14" i="7"/>
  <c r="G10" i="7"/>
  <c r="G88" i="5"/>
  <c r="H88" i="5" s="1"/>
  <c r="G91" i="5"/>
  <c r="G40" i="5"/>
  <c r="G55" i="5"/>
  <c r="G82" i="5"/>
  <c r="G44" i="5"/>
  <c r="G59" i="5"/>
  <c r="G90" i="5"/>
  <c r="G52" i="5"/>
  <c r="G67" i="5"/>
  <c r="G77" i="5"/>
  <c r="G35" i="5"/>
  <c r="G80" i="5"/>
  <c r="G86" i="5"/>
  <c r="G76" i="5"/>
  <c r="G47" i="5"/>
  <c r="G62" i="5"/>
  <c r="G10" i="5"/>
  <c r="G34" i="5"/>
  <c r="G49" i="5"/>
  <c r="G32" i="5"/>
  <c r="G64" i="5"/>
  <c r="G70" i="5"/>
  <c r="G11" i="5"/>
  <c r="G65" i="5"/>
  <c r="G43" i="5"/>
  <c r="G56" i="5"/>
  <c r="G71" i="5"/>
  <c r="G58" i="5"/>
  <c r="G61" i="5"/>
  <c r="G74" i="5"/>
  <c r="G50" i="5"/>
  <c r="G41" i="5"/>
  <c r="G46" i="5"/>
  <c r="G37" i="5"/>
  <c r="G31" i="5"/>
  <c r="G8" i="5"/>
  <c r="H8" i="5" s="1"/>
  <c r="G19" i="5"/>
  <c r="G25" i="5"/>
  <c r="G3" i="5"/>
  <c r="H3" i="5" s="1"/>
  <c r="G20" i="5"/>
  <c r="G5" i="5"/>
  <c r="G22" i="5"/>
  <c r="G26" i="5"/>
  <c r="F8" i="6"/>
  <c r="F6" i="6"/>
  <c r="G6" i="5"/>
  <c r="G23" i="5"/>
  <c r="G13" i="5"/>
  <c r="G28" i="5"/>
  <c r="G14" i="5"/>
  <c r="G29" i="5"/>
  <c r="G16" i="5"/>
  <c r="G17" i="5"/>
  <c r="G4" i="4"/>
  <c r="G3" i="4"/>
  <c r="G16" i="4"/>
  <c r="G12" i="4"/>
  <c r="G21" i="4"/>
  <c r="G15" i="4"/>
  <c r="G13" i="4"/>
  <c r="G10" i="4"/>
  <c r="G9" i="4"/>
  <c r="G7" i="4"/>
  <c r="G19" i="4"/>
  <c r="G6" i="4"/>
  <c r="G18" i="4"/>
  <c r="G22" i="4"/>
  <c r="G61" i="2"/>
  <c r="G74" i="2"/>
  <c r="G62" i="2"/>
  <c r="G77" i="2"/>
  <c r="G67" i="2"/>
  <c r="G76" i="2"/>
  <c r="G70" i="2"/>
  <c r="G64" i="2"/>
  <c r="G57" i="2"/>
  <c r="H57" i="2" s="1"/>
  <c r="G24" i="2"/>
  <c r="G38" i="2"/>
  <c r="H38" i="2" s="1"/>
  <c r="G6" i="2"/>
  <c r="G42" i="2"/>
  <c r="H42" i="2" s="1"/>
  <c r="G65" i="2"/>
  <c r="G25" i="2"/>
  <c r="G36" i="2"/>
  <c r="G10" i="2"/>
  <c r="G35" i="2"/>
  <c r="G7" i="2"/>
  <c r="G12" i="2"/>
  <c r="G9" i="2"/>
  <c r="G13" i="2"/>
  <c r="G40" i="2"/>
  <c r="H40" i="2" s="1"/>
  <c r="H48" i="2"/>
  <c r="G51" i="2"/>
  <c r="H51" i="2" s="1"/>
  <c r="G53" i="2"/>
  <c r="H53" i="2" s="1"/>
  <c r="G27" i="2"/>
  <c r="G55" i="2"/>
  <c r="H55" i="2" s="1"/>
  <c r="G28" i="2"/>
  <c r="G46" i="2"/>
  <c r="G30" i="2"/>
  <c r="G31" i="2"/>
  <c r="G59" i="2"/>
  <c r="H59" i="2" s="1"/>
  <c r="G33" i="2"/>
  <c r="H33" i="2" s="1"/>
  <c r="G16" i="2"/>
  <c r="H15" i="2" s="1"/>
  <c r="G18" i="2"/>
  <c r="G19" i="2"/>
  <c r="G45" i="2"/>
  <c r="G3" i="2"/>
  <c r="G21" i="2"/>
  <c r="G4" i="2"/>
  <c r="G22" i="2"/>
  <c r="DM19" i="6" l="1"/>
  <c r="DM44" i="6" s="1"/>
  <c r="DJ19" i="6"/>
  <c r="DL19" i="6"/>
  <c r="DL44" i="6" s="1"/>
  <c r="DI19" i="6"/>
  <c r="DI44" i="6" s="1"/>
  <c r="DN19" i="6"/>
  <c r="DN44" i="6" s="1"/>
  <c r="DK19" i="6"/>
  <c r="DO19" i="6"/>
  <c r="DQ16" i="6"/>
  <c r="DQ44" i="6" s="1"/>
  <c r="DR16" i="6"/>
  <c r="DR44" i="6" s="1"/>
  <c r="X6" i="6"/>
  <c r="U6" i="6"/>
  <c r="W6" i="6"/>
  <c r="Z6" i="6"/>
  <c r="Z44" i="6" s="1"/>
  <c r="Y6" i="6"/>
  <c r="Y44" i="6" s="1"/>
  <c r="V6" i="6"/>
  <c r="BI44" i="6"/>
  <c r="BM44" i="6"/>
  <c r="BJ44" i="6"/>
  <c r="BF44" i="6"/>
  <c r="BS12" i="6"/>
  <c r="BT12" i="6"/>
  <c r="BT44" i="6" s="1"/>
  <c r="AO8" i="6"/>
  <c r="AN8" i="6"/>
  <c r="AH8" i="6"/>
  <c r="AL8" i="6"/>
  <c r="AK8" i="6"/>
  <c r="AM8" i="6"/>
  <c r="AJ8" i="6"/>
  <c r="AI8" i="6"/>
  <c r="AF8" i="6"/>
  <c r="BU13" i="6"/>
  <c r="BX13" i="6"/>
  <c r="BV13" i="6"/>
  <c r="BV44" i="6" s="1"/>
  <c r="BW13" i="6"/>
  <c r="DJ44" i="6"/>
  <c r="AF9" i="6"/>
  <c r="AH9" i="6"/>
  <c r="AL9" i="6"/>
  <c r="AG9" i="6"/>
  <c r="AO9" i="6"/>
  <c r="AN9" i="6"/>
  <c r="AK9" i="6"/>
  <c r="AI9" i="6"/>
  <c r="AM9" i="6"/>
  <c r="AJ9" i="6"/>
  <c r="DK44" i="6"/>
  <c r="T5" i="6"/>
  <c r="S5" i="6"/>
  <c r="S44" i="6" s="1"/>
  <c r="Q5" i="6"/>
  <c r="Q44" i="6" s="1"/>
  <c r="O5" i="6"/>
  <c r="O44" i="6" s="1"/>
  <c r="M5" i="6"/>
  <c r="M44" i="6" s="1"/>
  <c r="K5" i="6"/>
  <c r="K44" i="6" s="1"/>
  <c r="L5" i="6"/>
  <c r="L44" i="6" s="1"/>
  <c r="P5" i="6"/>
  <c r="R5" i="6"/>
  <c r="N5" i="6"/>
  <c r="N44" i="6" s="1"/>
  <c r="I5" i="6"/>
  <c r="J5" i="6"/>
  <c r="DQ18" i="6"/>
  <c r="DO18" i="6"/>
  <c r="BX14" i="6"/>
  <c r="BW14" i="6"/>
  <c r="DX44" i="6"/>
  <c r="DT44" i="6"/>
  <c r="AC44" i="6"/>
  <c r="AG8" i="6"/>
  <c r="AD44" i="6"/>
  <c r="EE44" i="6"/>
  <c r="EB44" i="6"/>
  <c r="EC44" i="6"/>
  <c r="DY44" i="6"/>
  <c r="DU44" i="6"/>
  <c r="DV44" i="6"/>
  <c r="DW44" i="6"/>
  <c r="DZ44" i="6"/>
  <c r="EA44" i="6"/>
  <c r="DP44" i="6"/>
  <c r="AP44" i="6"/>
  <c r="AO44" i="6"/>
  <c r="BK44" i="6"/>
  <c r="BO44" i="6"/>
  <c r="BS44" i="6"/>
  <c r="BN44" i="6"/>
  <c r="BL44" i="6"/>
  <c r="BR44" i="6"/>
  <c r="BG44" i="6"/>
  <c r="BX44" i="6"/>
  <c r="BW44" i="6"/>
  <c r="BU44" i="6"/>
  <c r="I44" i="6"/>
  <c r="J44" i="6"/>
  <c r="T44" i="6"/>
  <c r="P44" i="6"/>
  <c r="R44" i="6"/>
  <c r="H28" i="12"/>
  <c r="H119" i="7"/>
  <c r="AA44" i="6"/>
  <c r="X44" i="6"/>
  <c r="W44" i="6"/>
  <c r="U44" i="6"/>
  <c r="V44" i="6"/>
  <c r="AQ44" i="6"/>
  <c r="H58" i="5"/>
  <c r="H73" i="5"/>
  <c r="H52" i="5"/>
  <c r="H67" i="5"/>
  <c r="H73" i="2"/>
  <c r="H25" i="12"/>
  <c r="H82" i="5"/>
  <c r="H9" i="9"/>
  <c r="H70" i="5"/>
  <c r="H35" i="2"/>
  <c r="CB44" i="6"/>
  <c r="H108" i="7"/>
  <c r="H76" i="5"/>
  <c r="H91" i="7"/>
  <c r="H111" i="7"/>
  <c r="H40" i="7"/>
  <c r="H85" i="5"/>
  <c r="H43" i="5"/>
  <c r="H79" i="5"/>
  <c r="H31" i="12"/>
  <c r="H3" i="4"/>
  <c r="H76" i="2"/>
  <c r="H82" i="7"/>
  <c r="H100" i="7"/>
  <c r="H70" i="2"/>
  <c r="H67" i="2"/>
  <c r="H61" i="2"/>
  <c r="CA44" i="6"/>
  <c r="H12" i="9"/>
  <c r="H6" i="9"/>
  <c r="H37" i="5"/>
  <c r="H90" i="5"/>
  <c r="H97" i="7"/>
  <c r="H31" i="7"/>
  <c r="H103" i="7"/>
  <c r="H40" i="5"/>
  <c r="H9" i="4"/>
  <c r="H45" i="2"/>
  <c r="BZ44" i="6"/>
  <c r="H33" i="14"/>
  <c r="G18" i="6"/>
  <c r="H79" i="7"/>
  <c r="H25" i="7"/>
  <c r="H28" i="7"/>
  <c r="H3" i="10"/>
  <c r="H49" i="7"/>
  <c r="H114" i="7"/>
  <c r="H3" i="9"/>
  <c r="H34" i="7"/>
  <c r="H55" i="7"/>
  <c r="H43" i="7"/>
  <c r="H94" i="7"/>
  <c r="H85" i="7"/>
  <c r="H52" i="7"/>
  <c r="H64" i="7"/>
  <c r="H61" i="7"/>
  <c r="H46" i="7"/>
  <c r="H76" i="7"/>
  <c r="H67" i="7"/>
  <c r="H70" i="7"/>
  <c r="H37" i="7"/>
  <c r="H88" i="7"/>
  <c r="H73" i="7"/>
  <c r="H58" i="7"/>
  <c r="H22" i="7"/>
  <c r="H19" i="7"/>
  <c r="H7" i="7"/>
  <c r="H13" i="7"/>
  <c r="H16" i="7"/>
  <c r="H10" i="7"/>
  <c r="H34" i="5"/>
  <c r="H55" i="5"/>
  <c r="H49" i="5"/>
  <c r="H61" i="5"/>
  <c r="H46" i="5"/>
  <c r="H10" i="5"/>
  <c r="H64" i="5"/>
  <c r="H31" i="5"/>
  <c r="H19" i="5"/>
  <c r="H25" i="5"/>
  <c r="H22" i="5"/>
  <c r="H5" i="5"/>
  <c r="H28" i="5"/>
  <c r="H13" i="5"/>
  <c r="H16" i="5"/>
  <c r="H21" i="4"/>
  <c r="H18" i="4"/>
  <c r="H6" i="4"/>
  <c r="H15" i="4"/>
  <c r="H12" i="4"/>
  <c r="H12" i="2"/>
  <c r="H24" i="2"/>
  <c r="H64" i="2"/>
  <c r="H9" i="2"/>
  <c r="H30" i="2"/>
  <c r="H6" i="2"/>
  <c r="H27" i="2"/>
  <c r="H3" i="2"/>
  <c r="H21" i="2"/>
  <c r="H18" i="2"/>
  <c r="DO44" i="6" l="1"/>
  <c r="P23" i="12"/>
  <c r="R23" i="12" s="1"/>
  <c r="G19" i="6" s="1"/>
  <c r="AM44" i="6"/>
  <c r="AF44" i="6"/>
  <c r="AG44" i="6"/>
  <c r="AL44" i="6"/>
  <c r="AN44" i="6"/>
  <c r="AH44" i="6"/>
  <c r="AI44" i="6"/>
  <c r="AK44" i="6"/>
  <c r="AJ44" i="6"/>
  <c r="CC44" i="6"/>
  <c r="P1" i="9"/>
  <c r="R1" i="9" s="1"/>
  <c r="G12" i="6" s="1"/>
  <c r="P31" i="14"/>
  <c r="R31" i="14" s="1"/>
  <c r="G16" i="6" s="1"/>
  <c r="P1" i="10"/>
  <c r="R1" i="10" s="1"/>
  <c r="G13" i="6" s="1"/>
  <c r="P1" i="7"/>
  <c r="R1" i="7" s="1"/>
  <c r="G9" i="6" s="1"/>
  <c r="P1" i="5"/>
  <c r="R1" i="5" s="1"/>
  <c r="G8" i="6" s="1"/>
  <c r="P1" i="4"/>
  <c r="R1" i="4" s="1"/>
  <c r="G6" i="6" s="1"/>
  <c r="P1" i="2"/>
  <c r="R1" i="2" s="1"/>
  <c r="G5" i="6" s="1"/>
  <c r="K1" i="39"/>
  <c r="F15" i="39" s="1"/>
  <c r="G15" i="39" s="1"/>
  <c r="F18" i="39" l="1"/>
  <c r="G18" i="39" s="1"/>
  <c r="F6" i="39"/>
  <c r="G6" i="39" s="1"/>
  <c r="F9" i="39"/>
  <c r="G9" i="39" s="1"/>
  <c r="F12" i="39"/>
  <c r="G12" i="39" s="1"/>
  <c r="F3" i="39"/>
  <c r="G3" i="39" s="1"/>
  <c r="F26" i="6"/>
  <c r="M1" i="39"/>
  <c r="F19" i="39" s="1"/>
  <c r="G19" i="39" s="1"/>
  <c r="CY26" i="6" l="1"/>
  <c r="CY44" i="6" s="1"/>
  <c r="DA26" i="6"/>
  <c r="DA44" i="6" s="1"/>
  <c r="CZ26" i="6"/>
  <c r="CZ44" i="6" s="1"/>
  <c r="CX26" i="6"/>
  <c r="CX44" i="6" s="1"/>
  <c r="CW26" i="6"/>
  <c r="CW44" i="6" s="1"/>
  <c r="CL44" i="6"/>
  <c r="CH44" i="6"/>
  <c r="CK44" i="6"/>
  <c r="CI44" i="6"/>
  <c r="CG44" i="6"/>
  <c r="CP44" i="6"/>
  <c r="CQ44" i="6"/>
  <c r="CS44" i="6"/>
  <c r="CT44" i="6"/>
  <c r="CN44" i="6"/>
  <c r="CR44" i="6"/>
  <c r="CM44" i="6"/>
  <c r="CU44" i="6"/>
  <c r="CJ44" i="6"/>
  <c r="CE44" i="6"/>
  <c r="CO44" i="6"/>
  <c r="H18" i="39"/>
  <c r="CD44" i="6"/>
  <c r="CF44" i="6"/>
  <c r="F4" i="39"/>
  <c r="G4" i="39" s="1"/>
  <c r="H3" i="39" s="1"/>
  <c r="F16" i="39"/>
  <c r="G16" i="39" s="1"/>
  <c r="H15" i="39" s="1"/>
  <c r="F10" i="39"/>
  <c r="G10" i="39" s="1"/>
  <c r="H9" i="39" s="1"/>
  <c r="F13" i="39"/>
  <c r="G13" i="39" s="1"/>
  <c r="H12" i="39" s="1"/>
  <c r="F7" i="39"/>
  <c r="G7" i="39" s="1"/>
  <c r="H6" i="39" s="1"/>
  <c r="P1" i="39" l="1"/>
  <c r="R1" i="39" s="1"/>
  <c r="G26" i="6" s="1"/>
  <c r="G44" i="6" s="1"/>
</calcChain>
</file>

<file path=xl/sharedStrings.xml><?xml version="1.0" encoding="utf-8"?>
<sst xmlns="http://schemas.openxmlformats.org/spreadsheetml/2006/main" count="1785" uniqueCount="381">
  <si>
    <t>MOBILIZAÇÃO DE CONTAINERS</t>
  </si>
  <si>
    <t>CANTEIRO</t>
  </si>
  <si>
    <t xml:space="preserve"> 93358 </t>
  </si>
  <si>
    <t>SERVENTE COM ENCARGOS COMPLEMENTARES</t>
  </si>
  <si>
    <t>ALVENARIAS</t>
  </si>
  <si>
    <t xml:space="preserve"> 92791 </t>
  </si>
  <si>
    <t xml:space="preserve"> 92792 </t>
  </si>
  <si>
    <t xml:space="preserve"> 101616 </t>
  </si>
  <si>
    <t xml:space="preserve"> 101619 </t>
  </si>
  <si>
    <t xml:space="preserve"> 93382 </t>
  </si>
  <si>
    <t xml:space="preserve"> 87640 </t>
  </si>
  <si>
    <t xml:space="preserve"> 87765 </t>
  </si>
  <si>
    <t xml:space="preserve"> 87745 </t>
  </si>
  <si>
    <t xml:space="preserve"> 87527 </t>
  </si>
  <si>
    <t xml:space="preserve"> 87529 </t>
  </si>
  <si>
    <t xml:space="preserve"> 87531 </t>
  </si>
  <si>
    <t xml:space="preserve"> 90806 </t>
  </si>
  <si>
    <t xml:space="preserve"> 90830 </t>
  </si>
  <si>
    <t xml:space="preserve"> 91011 </t>
  </si>
  <si>
    <t xml:space="preserve"> 100659 </t>
  </si>
  <si>
    <t xml:space="preserve"> 102214 </t>
  </si>
  <si>
    <t xml:space="preserve"> 90831 </t>
  </si>
  <si>
    <t xml:space="preserve"> 91009 </t>
  </si>
  <si>
    <t xml:space="preserve"> 91010 </t>
  </si>
  <si>
    <t xml:space="preserve"> 91306 </t>
  </si>
  <si>
    <t xml:space="preserve"> 100722 </t>
  </si>
  <si>
    <t xml:space="preserve"> 100758 </t>
  </si>
  <si>
    <t xml:space="preserve"> 94590 </t>
  </si>
  <si>
    <t xml:space="preserve"> 94573 </t>
  </si>
  <si>
    <t xml:space="preserve"> 102180 </t>
  </si>
  <si>
    <t xml:space="preserve"> 94805 </t>
  </si>
  <si>
    <t xml:space="preserve"> 100674 </t>
  </si>
  <si>
    <t>PEDRAS - BANCADAS E DIVISÓRIAS</t>
  </si>
  <si>
    <t>FORROS</t>
  </si>
  <si>
    <t xml:space="preserve"> 100716 </t>
  </si>
  <si>
    <t xml:space="preserve"> 100719 </t>
  </si>
  <si>
    <t>DIVISÓRIAS MODULADAS</t>
  </si>
  <si>
    <t>PELÍCULAS</t>
  </si>
  <si>
    <t>ESTACIONAMENTO</t>
  </si>
  <si>
    <t xml:space="preserve"> 101617 </t>
  </si>
  <si>
    <t xml:space="preserve"> 101114 </t>
  </si>
  <si>
    <t>PASSARELAS - ALAMBRADO</t>
  </si>
  <si>
    <t xml:space="preserve"> 94962 </t>
  </si>
  <si>
    <t>PASSARELAS - ESTACAS, BLOCOS, PILARES E VIGAS</t>
  </si>
  <si>
    <t xml:space="preserve"> 94972 </t>
  </si>
  <si>
    <t xml:space="preserve"> 95601 </t>
  </si>
  <si>
    <t xml:space="preserve"> 96619 </t>
  </si>
  <si>
    <t xml:space="preserve"> 96540 </t>
  </si>
  <si>
    <t xml:space="preserve"> 96544 </t>
  </si>
  <si>
    <t xml:space="preserve"> 92775 </t>
  </si>
  <si>
    <t xml:space="preserve"> 92776 </t>
  </si>
  <si>
    <t xml:space="preserve"> 92423 </t>
  </si>
  <si>
    <t xml:space="preserve"> 103669 </t>
  </si>
  <si>
    <t>PASSARELAS - PISO E COBERTURA</t>
  </si>
  <si>
    <t>DOCUMENTAÇÃO FINAL</t>
  </si>
  <si>
    <t>LIMPEZA FINAL</t>
  </si>
  <si>
    <t>DESMOBILIZAÇÃO DE CONTAINERS</t>
  </si>
  <si>
    <t>ITEM</t>
  </si>
  <si>
    <t>DESCRIÇÃO</t>
  </si>
  <si>
    <t>QTD [Unid.]</t>
  </si>
  <si>
    <t>[Hh]</t>
  </si>
  <si>
    <t>[H]</t>
  </si>
  <si>
    <t>PROFISSIONAL</t>
  </si>
  <si>
    <t>AJUDANTE</t>
  </si>
  <si>
    <t>[h]</t>
  </si>
  <si>
    <t>REMOÇÃO DE FORROS</t>
  </si>
  <si>
    <t>REMOÇÃO DE INTERRUPTORES/TOMADAS</t>
  </si>
  <si>
    <t>REMOÇÃO DE LUMINÁRIAS</t>
  </si>
  <si>
    <t>REMOÇÃO DE PORTAS</t>
  </si>
  <si>
    <t>REMOÇÃO DE JANELAS</t>
  </si>
  <si>
    <t>REMOÇÃO DE LOUÇAS</t>
  </si>
  <si>
    <t>REMOÇÃO DE METAIS</t>
  </si>
  <si>
    <t>REMOÇÃO DE ACESSÓRIOS</t>
  </si>
  <si>
    <t>REMOÇÃO DE TAMPO DE PIA INOX</t>
  </si>
  <si>
    <t>REMOÇÃO DE TAMPO DE PIA PEDRA</t>
  </si>
  <si>
    <t>DEMOLIÇÃO DE DIVISÓRIAS</t>
  </si>
  <si>
    <t>REMOÇÃO DE TELHAS</t>
  </si>
  <si>
    <t>REMOÇÃO DE PINTURA</t>
  </si>
  <si>
    <t>DEMOLIÇÃO DE ALVENARIA</t>
  </si>
  <si>
    <t>DEMOLIÇÃO DE REVESTIMENTO CERÂMICO</t>
  </si>
  <si>
    <t>DEMOLIÇÃO DE ARGAMASSAS</t>
  </si>
  <si>
    <t>DEMOLIÇÃO DE RODAPÉS CERÂMICOS</t>
  </si>
  <si>
    <t>DEMOLIÇÃO DE RODAPÉS DE MADEIRA</t>
  </si>
  <si>
    <t>DEMOLIÇÃO DE PARALELEPÍPEDO</t>
  </si>
  <si>
    <t>DEMOLIÇÃO DE ALAMBRADO</t>
  </si>
  <si>
    <t>DEMOLIÇÃO DE MEIO-FIO</t>
  </si>
  <si>
    <t>DEMOLIÇÃO DE CONCRETO</t>
  </si>
  <si>
    <t>REMOÇÃO DE RAÍZES - DN ENTRE 20 E 40CM</t>
  </si>
  <si>
    <t>REMOÇÃO DE RAÍZES - DN ENTRE 40 E 60CM</t>
  </si>
  <si>
    <t>CORTE RASO E RECORTE DE ÁRVORE - DN ENTRE 20 E 40CM</t>
  </si>
  <si>
    <t>REMOÇÃO DE RAÍZES - DN &gt; 60CM</t>
  </si>
  <si>
    <t>CORTE RASO E RECORTE DE ÁRVORE - DN ENTRE 40 E 60CM</t>
  </si>
  <si>
    <t>CORTE RASO E RECORTE DE ÁRVORE - DN&gt;60CM</t>
  </si>
  <si>
    <t>ÍND [Hh/Unid.]</t>
  </si>
  <si>
    <t>[du]</t>
  </si>
  <si>
    <t>ALVENARIA DE VEDAÇÃO - 9CM</t>
  </si>
  <si>
    <t>ALVENARIA DE VEDAÇÃO - 19CM</t>
  </si>
  <si>
    <t>ALVENARIA DE VEDAÇÃO - 14CM</t>
  </si>
  <si>
    <t>VERGA - PORTAS - &lt;150CM</t>
  </si>
  <si>
    <t>VERGA - PORTAS - &gt;150CM</t>
  </si>
  <si>
    <t>VERGA - JANELAS - &gt;150CM</t>
  </si>
  <si>
    <t>CONTRAVERGA - JANELAS - &gt;150CM</t>
  </si>
  <si>
    <t>DEMOLIÇÃO DE TUBULACÕES</t>
  </si>
  <si>
    <t>DEMOLIÇÃO DE CP EXISTENTE</t>
  </si>
  <si>
    <t>ESCAVAÇÕES</t>
  </si>
  <si>
    <t>[DU]</t>
  </si>
  <si>
    <t>TOTAL</t>
  </si>
  <si>
    <t>INST. AF</t>
  </si>
  <si>
    <t>PREPARO DE FUNDO DE VALA</t>
  </si>
  <si>
    <t>RASGO EM ALVENARIA - DN ENTRE 40 E 70MM</t>
  </si>
  <si>
    <t>RASGO EM ALVENARIA - DN &lt; 40MM</t>
  </si>
  <si>
    <t>CP EM ALVENARIA COM TIJOLOS CERÂMICOS MACIÇOS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</si>
  <si>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</si>
  <si>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</si>
  <si>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</si>
  <si>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</si>
  <si>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</si>
  <si>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</si>
  <si>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</si>
  <si>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</si>
  <si>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</si>
  <si>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</si>
  <si>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</si>
  <si>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</si>
  <si>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</si>
  <si>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</si>
  <si>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R1</t>
  </si>
  <si>
    <t>R2</t>
  </si>
  <si>
    <t>R3</t>
  </si>
  <si>
    <t>R4</t>
  </si>
  <si>
    <t>TUBO 25MM</t>
  </si>
  <si>
    <t>TUBO 50MM</t>
  </si>
  <si>
    <t>CHUMBAMENTO - DN &lt; 40MM</t>
  </si>
  <si>
    <t>CHUMBAMENTO - DN ENTRE 40MM E 75MM</t>
  </si>
  <si>
    <t>REATERRO</t>
  </si>
  <si>
    <t>FIXAÇÃO HORIZONTAL - DN&lt;40MM</t>
  </si>
  <si>
    <t>INST. ESG</t>
  </si>
  <si>
    <t>RASGO EM ALVENARIA - DN ENTRE 40 E 75MM</t>
  </si>
  <si>
    <t>CG</t>
  </si>
  <si>
    <t>CS</t>
  </si>
  <si>
    <t>TUBO 40MM</t>
  </si>
  <si>
    <t>TUBO 100MM</t>
  </si>
  <si>
    <t>TUBO 150MM</t>
  </si>
  <si>
    <t>CHUMBAMENTO - DN&lt;40MM</t>
  </si>
  <si>
    <t>FIXAÇÃO - DN&lt;40MM</t>
  </si>
  <si>
    <t>FIXAÇÃO - DN ENTRE 40MM E 75MM</t>
  </si>
  <si>
    <t>FIXAÇÃO - DN&gt;75MM</t>
  </si>
  <si>
    <t>APLICAÇÃO DE SELANTE, TIPO SELACALHA/VEDACALHA</t>
  </si>
  <si>
    <t>IMPERMEABILIZAÇÃO COM MANTA ASFÁLTICA ALUMINIZADA</t>
  </si>
  <si>
    <t>DOCUMENTAÇÃO INICIAL</t>
  </si>
  <si>
    <t>ADM. LOCAL</t>
  </si>
  <si>
    <t>CONTRAPISO</t>
  </si>
  <si>
    <t>CHAPISCO</t>
  </si>
  <si>
    <t>MASSA ÚNICA</t>
  </si>
  <si>
    <t>IMPERMEABILIZAÇÃO</t>
  </si>
  <si>
    <t>REVEST. ARGAMASSADOS</t>
  </si>
  <si>
    <t>REVEST. DECORATIVO - PISO</t>
  </si>
  <si>
    <t>SOLEIRAS</t>
  </si>
  <si>
    <t>PEITORIS</t>
  </si>
  <si>
    <t>ESQUADRIAS - JANELAS</t>
  </si>
  <si>
    <t>CONTRAMARCO</t>
  </si>
  <si>
    <t>ESQUADRIAS - PAINEIS</t>
  </si>
  <si>
    <t>PROF.</t>
  </si>
  <si>
    <t>AJUD.</t>
  </si>
  <si>
    <t>P9+J15</t>
  </si>
  <si>
    <t>P12+J16</t>
  </si>
  <si>
    <t>P13+J5</t>
  </si>
  <si>
    <t>ESQUADRIAS - PORTAS - METÁLICAS</t>
  </si>
  <si>
    <t>ESQUADRIAS - PORTAS - LAMINADO TS</t>
  </si>
  <si>
    <t>ESQUADRIAS - BOXES</t>
  </si>
  <si>
    <t>ESQUADRIAS - PORTAS - MADEIRA</t>
  </si>
  <si>
    <t>P1</t>
  </si>
  <si>
    <t>P2</t>
  </si>
  <si>
    <t>P5</t>
  </si>
  <si>
    <t>P6</t>
  </si>
  <si>
    <t>carp</t>
  </si>
  <si>
    <t>ped</t>
  </si>
  <si>
    <t>serv.</t>
  </si>
  <si>
    <t>pintor</t>
  </si>
  <si>
    <t>REV. PAREDE TIPO 3</t>
  </si>
  <si>
    <t>CANTONEIRA DE PROTEÇÃO</t>
  </si>
  <si>
    <t>PEDRAS - SOLEIRAS E PEITORIS</t>
  </si>
  <si>
    <t>DIVISÓRIAS</t>
  </si>
  <si>
    <t>BANCADA 1</t>
  </si>
  <si>
    <t>BANCADA 2</t>
  </si>
  <si>
    <t>BANCADA 3</t>
  </si>
  <si>
    <t>REVEST. DECORATIVO - PAREDE - PREPARO P/PINTURA</t>
  </si>
  <si>
    <t>SELADOR</t>
  </si>
  <si>
    <t>MASSA</t>
  </si>
  <si>
    <t>REVEST. DECORATIVO - PAREDE - PINTURA</t>
  </si>
  <si>
    <t>PINTURA</t>
  </si>
  <si>
    <t>REV. PAREDE TIPO 4</t>
  </si>
  <si>
    <t>REV. PAREDE TIPO 5</t>
  </si>
  <si>
    <t>GRADIL</t>
  </si>
  <si>
    <t>FORRO</t>
  </si>
  <si>
    <t>MONTADOR</t>
  </si>
  <si>
    <t>SOLDADOR</t>
  </si>
  <si>
    <t>PINTOR</t>
  </si>
  <si>
    <t>OPERADOR</t>
  </si>
  <si>
    <t>P3</t>
  </si>
  <si>
    <t>P4</t>
  </si>
  <si>
    <t>PREPARO DO SOLO</t>
  </si>
  <si>
    <t>PASSEIO</t>
  </si>
  <si>
    <t>MEIO FIO (RETO)</t>
  </si>
  <si>
    <t>MEIO FIO (CURVO)</t>
  </si>
  <si>
    <t>CALCETEIRO</t>
  </si>
  <si>
    <t>SERVENTE</t>
  </si>
  <si>
    <t>PEDREIRO</t>
  </si>
  <si>
    <t>SINALIZAÇÃO VERTICAL</t>
  </si>
  <si>
    <t>SERRALHEIRO</t>
  </si>
  <si>
    <t>ALAMBRADO</t>
  </si>
  <si>
    <t>PED.</t>
  </si>
  <si>
    <t>SERV.</t>
  </si>
  <si>
    <t>ESTACAS</t>
  </si>
  <si>
    <t>BLOCOS</t>
  </si>
  <si>
    <t>PILARES</t>
  </si>
  <si>
    <t>VIGA 2</t>
  </si>
  <si>
    <t>VIGA 3</t>
  </si>
  <si>
    <t>VIGA 1</t>
  </si>
  <si>
    <t>VIGA 4</t>
  </si>
  <si>
    <t>OP.</t>
  </si>
  <si>
    <t>CARP.</t>
  </si>
  <si>
    <t>ARMADOR</t>
  </si>
  <si>
    <t>92792</t>
  </si>
  <si>
    <t>92791</t>
  </si>
  <si>
    <t>95606</t>
  </si>
  <si>
    <t>TELHAMENTO</t>
  </si>
  <si>
    <t>PASSEIO ARMADO</t>
  </si>
  <si>
    <t>REVESTIMENTO EM PEDRA PIRENÓPOLIS</t>
  </si>
  <si>
    <t>LIXAMENTO DE ELEMENTOS METÁLICOS</t>
  </si>
  <si>
    <t>PASSARELAS - PREPARO P/PINTURA</t>
  </si>
  <si>
    <t>ZARCÃO</t>
  </si>
  <si>
    <t>PASSARELAS - PINTURA</t>
  </si>
  <si>
    <t>REV. PAREDE TIPO 6 - PILARES</t>
  </si>
  <si>
    <t>REV. PAREDE TIPO 7 - ALAMBRADOS, PILARES METÁLICOS E VIGAS METÁLICAS</t>
  </si>
  <si>
    <t>PORTAS METÁLICAS</t>
  </si>
  <si>
    <t>PORTAS DE MADEIRA</t>
  </si>
  <si>
    <t>JANELAS</t>
  </si>
  <si>
    <t>PIAS E BANCADAS EM PEDRA</t>
  </si>
  <si>
    <t>LAVATÓRIOS DE LOUÇA</t>
  </si>
  <si>
    <t>TANQUES E LAVATÓRIOS DE LOUÇA</t>
  </si>
  <si>
    <t>BACIAS SANITÁRIAS</t>
  </si>
  <si>
    <t>SOLEIRAS E PEITORIS</t>
  </si>
  <si>
    <t>PORCELANATO</t>
  </si>
  <si>
    <t>REVESTIMENTO CERÂMICO</t>
  </si>
  <si>
    <t>DIVISÓRIAS DE GRANITO</t>
  </si>
  <si>
    <t>EQUIPAMENTOS SANITÁRIOS</t>
  </si>
  <si>
    <t>MESES</t>
  </si>
  <si>
    <t>VIDRACEIRO</t>
  </si>
  <si>
    <t>EST. SUST.</t>
  </si>
  <si>
    <t>DEMARCAÇÃO DE VAGAS - LINHAS</t>
  </si>
  <si>
    <t>DEMARCAÇÃO DE VAGAS - PCD</t>
  </si>
  <si>
    <t>L1</t>
  </si>
  <si>
    <t>L2</t>
  </si>
  <si>
    <t>L3</t>
  </si>
  <si>
    <t>L4</t>
  </si>
  <si>
    <t>RF</t>
  </si>
  <si>
    <t>2,5MM²</t>
  </si>
  <si>
    <t>4,0MM²</t>
  </si>
  <si>
    <t>REMOÇÕES E DEMOLIÇÕES</t>
  </si>
  <si>
    <t>INST. ELET - INFRA ALIMENTAÇÃO</t>
  </si>
  <si>
    <t>INST. ELET - INFRA DIST</t>
  </si>
  <si>
    <t>REVEST. DECORATIVO - PAREDE - CERÂMICA INTERNA</t>
  </si>
  <si>
    <t>14.1</t>
  </si>
  <si>
    <t>14.2</t>
  </si>
  <si>
    <t>14.3</t>
  </si>
  <si>
    <t>14.4</t>
  </si>
  <si>
    <t>14.5</t>
  </si>
  <si>
    <t>14.6</t>
  </si>
  <si>
    <t>INST. ELET - CABEAMENTO</t>
  </si>
  <si>
    <t>INST. ELET - LUMINÁRIAS, RENOVADORES DE AR, FOTOCÉLULAS</t>
  </si>
  <si>
    <t>INST. ELET - QUADROS DE ENERGIA</t>
  </si>
  <si>
    <t>P8/P11</t>
  </si>
  <si>
    <t>P7</t>
  </si>
  <si>
    <t>P10</t>
  </si>
  <si>
    <t>J11/J12</t>
  </si>
  <si>
    <t>JANELAS DE CORRER (J1, J2, J3, J4, J13)</t>
  </si>
  <si>
    <t>JANELAS MAXIM-AR (J6, J7, J8, J9, J10, J14)</t>
  </si>
  <si>
    <t>25MM²</t>
  </si>
  <si>
    <t>50MM²</t>
  </si>
  <si>
    <t>95MM²</t>
  </si>
  <si>
    <t>CAT5E</t>
  </si>
  <si>
    <t>REVEST. DECORATIVO - PAREDE - CERÂMICA EXTERNA</t>
  </si>
  <si>
    <t xml:space="preserve"> 88316 </t>
  </si>
  <si>
    <t>INST. ELET - DISPOSITIVOS (ACABAMENTOS)</t>
  </si>
  <si>
    <t xml:space="preserve"> 95606 </t>
  </si>
  <si>
    <t xml:space="preserve"> 101623 </t>
  </si>
  <si>
    <t xml:space="preserve"> 97736 </t>
  </si>
  <si>
    <t>FITA</t>
  </si>
  <si>
    <t>PREPARO DE VALA COM AREIA</t>
  </si>
  <si>
    <t>PEAD 110MM</t>
  </si>
  <si>
    <t>CONCRETO</t>
  </si>
  <si>
    <t>ESCAVAÇÃO</t>
  </si>
  <si>
    <t>[CD2] CAIXA DE PASSAGEM</t>
  </si>
  <si>
    <t>IND.</t>
  </si>
  <si>
    <t>QGBT</t>
  </si>
  <si>
    <t>QDLT1</t>
  </si>
  <si>
    <t>QDAC</t>
  </si>
  <si>
    <t>QGBT2</t>
  </si>
  <si>
    <t xml:space="preserve"> 91946 </t>
  </si>
  <si>
    <t xml:space="preserve"> 91954 </t>
  </si>
  <si>
    <t xml:space="preserve"> 92028 </t>
  </si>
  <si>
    <t>[RD1 &amp; RD2]</t>
  </si>
  <si>
    <t>[DI4]</t>
  </si>
  <si>
    <t>[DI6]</t>
  </si>
  <si>
    <t>[DI9]</t>
  </si>
  <si>
    <t>[DI11]</t>
  </si>
  <si>
    <t>[DI13]</t>
  </si>
  <si>
    <t>[DE1]</t>
  </si>
  <si>
    <t>[DE2]</t>
  </si>
  <si>
    <t>[DE9]</t>
  </si>
  <si>
    <t>[DE10]</t>
  </si>
  <si>
    <t>[DE13]</t>
  </si>
  <si>
    <t>[DI2]</t>
  </si>
  <si>
    <t>[DI3]</t>
  </si>
  <si>
    <t>[DI5]</t>
  </si>
  <si>
    <t>[DI7]</t>
  </si>
  <si>
    <t>[DI8]</t>
  </si>
  <si>
    <t>[DI10]</t>
  </si>
  <si>
    <t>[DI12]</t>
  </si>
  <si>
    <t>[DE3]</t>
  </si>
  <si>
    <t>[DE4]</t>
  </si>
  <si>
    <t>[DE5]</t>
  </si>
  <si>
    <t>[DE6/DE7]</t>
  </si>
  <si>
    <t>[DE8]</t>
  </si>
  <si>
    <t>[DE11]</t>
  </si>
  <si>
    <t>[DE12]</t>
  </si>
  <si>
    <t xml:space="preserve"> 95758 </t>
  </si>
  <si>
    <t>[ED1]</t>
  </si>
  <si>
    <t>[ED2]</t>
  </si>
  <si>
    <t>[ED2] RASGO</t>
  </si>
  <si>
    <t>[ED2] CHUMBAMENTO</t>
  </si>
  <si>
    <t>[ED3/ED4]</t>
  </si>
  <si>
    <t>[ED3] RASGO</t>
  </si>
  <si>
    <t>[ED3] CHUMBAMENTO</t>
  </si>
  <si>
    <t>[ED5]</t>
  </si>
  <si>
    <t>[CD3]</t>
  </si>
  <si>
    <t>[CD4]</t>
  </si>
  <si>
    <t>[CD5]</t>
  </si>
  <si>
    <t>[CD6]</t>
  </si>
  <si>
    <t>[CD7/CD8/CD9]</t>
  </si>
  <si>
    <t>[CD10/CD11/CD12]</t>
  </si>
  <si>
    <t>[CD13/CD14]</t>
  </si>
  <si>
    <t>[CD15/CD16]</t>
  </si>
  <si>
    <t>[CDX]</t>
  </si>
  <si>
    <t>[CD17/CD18]</t>
  </si>
  <si>
    <t>[EC1]</t>
  </si>
  <si>
    <t>[EC2]</t>
  </si>
  <si>
    <t>[EC3]</t>
  </si>
  <si>
    <t>[EC4]</t>
  </si>
  <si>
    <t>[CE1]</t>
  </si>
  <si>
    <t>[CE2]</t>
  </si>
  <si>
    <t>[CE3]</t>
  </si>
  <si>
    <t>[CE4]</t>
  </si>
  <si>
    <t>[CE5]</t>
  </si>
  <si>
    <t>[CE6]</t>
  </si>
  <si>
    <t>[CE7]</t>
  </si>
  <si>
    <t>[CE8]</t>
  </si>
  <si>
    <t>[CE9]</t>
  </si>
  <si>
    <t>[CE10]</t>
  </si>
  <si>
    <t>[CE11]</t>
  </si>
  <si>
    <t>[CE12]</t>
  </si>
  <si>
    <t>[CE14]</t>
  </si>
  <si>
    <t>[CE15]</t>
  </si>
  <si>
    <t>[CE17]</t>
  </si>
  <si>
    <t>[CE27]</t>
  </si>
  <si>
    <t>[CE28]</t>
  </si>
  <si>
    <t>[CE29]</t>
  </si>
  <si>
    <t>[CE18]</t>
  </si>
  <si>
    <t>[CE19]</t>
  </si>
  <si>
    <t>[CE20]</t>
  </si>
  <si>
    <t>[CE21]</t>
  </si>
  <si>
    <t>[CE22]</t>
  </si>
  <si>
    <t>[CE23]</t>
  </si>
  <si>
    <t>DIAS ÚTEIS</t>
  </si>
  <si>
    <t>.</t>
  </si>
  <si>
    <t>&lt;&lt;&lt; MDO MÁXIMA</t>
  </si>
  <si>
    <t>SUBLEITO</t>
  </si>
  <si>
    <t>BASE + SUB-BASE</t>
  </si>
  <si>
    <t>COLCHÃO DE AREIA + PARALELEPIPEDO</t>
  </si>
  <si>
    <t>TAMPAO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</si>
</sst>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000000"/>
    <numFmt numFmtId="165" formatCode="#,##0.000"/>
    <numFmt numFmtId="166" formatCode="&quot;E&quot;0"/>
    <numFmt numFmtId="167" formatCode="0.000"/>
    <numFmt numFmtId="168" formatCode="&quot;H&quot;0"/>
    <numFmt numFmtId="169" formatCode="0.0000"/>
  </numFmts>
  <fonts count="11" x14ac:knownFonts="1">
    <font>
      <sz val="11"/>
      <name val="Arial"/>
      <family val="1"/>
    </font>
    <font>
      <sz val="10"/>
      <color rgb="FF000000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9"/>
      <name val="Calibri Light"/>
      <family val="2"/>
      <scheme val="major"/>
    </font>
    <font>
      <sz val="11"/>
      <name val="Arial"/>
      <family val="1"/>
    </font>
    <font>
      <i/>
      <sz val="10"/>
      <name val="Calibri Light"/>
      <family val="2"/>
      <scheme val="major"/>
    </font>
    <font>
      <b/>
      <sz val="10"/>
      <color theme="6" tint="0.79998168889431442"/>
      <name val="Calibri Light"/>
      <family val="2"/>
      <scheme val="major"/>
    </font>
    <font>
      <sz val="1"/>
      <color rgb="FF002060"/>
      <name val="Calibri Light"/>
      <family val="2"/>
      <scheme val="major"/>
    </font>
    <font>
      <sz val="1"/>
      <color theme="8" tint="0.39997558519241921"/>
      <name val="Calibri Light"/>
      <family val="2"/>
      <scheme val="major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lightUp">
        <fgColor theme="4" tint="0.79998168889431442"/>
        <bgColor theme="8" tint="0.39997558519241921"/>
      </patternFill>
    </fill>
  </fills>
  <borders count="6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CCCCCC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CCCCCC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CCCCCC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91">
    <xf numFmtId="0" fontId="0" fillId="0" borderId="0" xfId="0"/>
    <xf numFmtId="0" fontId="1" fillId="5" borderId="4" xfId="0" applyFont="1" applyFill="1" applyBorder="1" applyAlignment="1">
      <alignment horizontal="left" vertical="top"/>
    </xf>
    <xf numFmtId="0" fontId="1" fillId="6" borderId="5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10" borderId="9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2" fillId="0" borderId="0" xfId="0" applyFont="1"/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5" fontId="2" fillId="12" borderId="12" xfId="0" applyNumberFormat="1" applyFont="1" applyFill="1" applyBorder="1" applyAlignment="1">
      <alignment horizontal="center" vertical="center"/>
    </xf>
    <xf numFmtId="3" fontId="2" fillId="17" borderId="1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164" fontId="1" fillId="8" borderId="7" xfId="0" applyNumberFormat="1" applyFont="1" applyFill="1" applyBorder="1" applyAlignment="1">
      <alignment horizontal="center" vertical="center"/>
    </xf>
    <xf numFmtId="165" fontId="1" fillId="8" borderId="7" xfId="0" applyNumberFormat="1" applyFont="1" applyFill="1" applyBorder="1" applyAlignment="1">
      <alignment horizontal="center" vertical="center"/>
    </xf>
    <xf numFmtId="2" fontId="2" fillId="10" borderId="9" xfId="0" applyNumberFormat="1" applyFont="1" applyFill="1" applyBorder="1" applyAlignment="1">
      <alignment horizontal="center" vertical="top"/>
    </xf>
    <xf numFmtId="4" fontId="1" fillId="7" borderId="6" xfId="0" applyNumberFormat="1" applyFont="1" applyFill="1" applyBorder="1" applyAlignment="1">
      <alignment horizontal="center" vertical="center"/>
    </xf>
    <xf numFmtId="4" fontId="2" fillId="18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9" borderId="13" xfId="0" applyFont="1" applyFill="1" applyBorder="1" applyAlignment="1">
      <alignment horizontal="left" vertical="top"/>
    </xf>
    <xf numFmtId="3" fontId="2" fillId="17" borderId="14" xfId="0" applyNumberFormat="1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top"/>
    </xf>
    <xf numFmtId="3" fontId="2" fillId="17" borderId="15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4" fontId="2" fillId="18" borderId="14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4" fontId="2" fillId="18" borderId="15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left" vertical="top"/>
    </xf>
    <xf numFmtId="3" fontId="1" fillId="19" borderId="6" xfId="0" applyNumberFormat="1" applyFont="1" applyFill="1" applyBorder="1" applyAlignment="1">
      <alignment horizontal="center" vertical="center"/>
    </xf>
    <xf numFmtId="3" fontId="4" fillId="19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4" fontId="2" fillId="12" borderId="12" xfId="0" applyNumberFormat="1" applyFont="1" applyFill="1" applyBorder="1" applyAlignment="1">
      <alignment horizontal="center" vertical="center"/>
    </xf>
    <xf numFmtId="3" fontId="2" fillId="12" borderId="12" xfId="0" applyNumberFormat="1" applyFont="1" applyFill="1" applyBorder="1" applyAlignment="1">
      <alignment horizontal="center" vertical="center"/>
    </xf>
    <xf numFmtId="4" fontId="1" fillId="8" borderId="7" xfId="0" applyNumberFormat="1" applyFont="1" applyFill="1" applyBorder="1" applyAlignment="1">
      <alignment horizontal="center" vertical="center"/>
    </xf>
    <xf numFmtId="3" fontId="1" fillId="6" borderId="5" xfId="0" applyNumberFormat="1" applyFont="1" applyFill="1" applyBorder="1" applyAlignment="1">
      <alignment horizontal="center" vertical="top"/>
    </xf>
    <xf numFmtId="164" fontId="2" fillId="0" borderId="0" xfId="0" applyNumberFormat="1" applyFont="1"/>
    <xf numFmtId="4" fontId="2" fillId="0" borderId="0" xfId="0" applyNumberFormat="1" applyFont="1"/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5" fontId="2" fillId="11" borderId="10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2" fillId="21" borderId="12" xfId="0" applyNumberFormat="1" applyFont="1" applyFill="1" applyBorder="1" applyAlignment="1">
      <alignment horizontal="center" vertical="center"/>
    </xf>
    <xf numFmtId="49" fontId="2" fillId="21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68" fontId="1" fillId="5" borderId="4" xfId="0" applyNumberFormat="1" applyFont="1" applyFill="1" applyBorder="1" applyAlignment="1">
      <alignment horizontal="left" vertical="top"/>
    </xf>
    <xf numFmtId="3" fontId="1" fillId="8" borderId="7" xfId="0" applyNumberFormat="1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21" borderId="17" xfId="0" applyFont="1" applyFill="1" applyBorder="1" applyAlignment="1">
      <alignment vertical="center"/>
    </xf>
    <xf numFmtId="0" fontId="2" fillId="21" borderId="16" xfId="0" applyFont="1" applyFill="1" applyBorder="1" applyAlignment="1">
      <alignment vertical="center"/>
    </xf>
    <xf numFmtId="0" fontId="3" fillId="22" borderId="1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20" fontId="2" fillId="0" borderId="0" xfId="0" applyNumberFormat="1" applyFont="1"/>
    <xf numFmtId="4" fontId="1" fillId="6" borderId="5" xfId="0" applyNumberFormat="1" applyFont="1" applyFill="1" applyBorder="1" applyAlignment="1">
      <alignment horizontal="center" vertical="top"/>
    </xf>
    <xf numFmtId="3" fontId="1" fillId="17" borderId="12" xfId="0" applyNumberFormat="1" applyFont="1" applyFill="1" applyBorder="1" applyAlignment="1">
      <alignment horizontal="center" vertical="center"/>
    </xf>
    <xf numFmtId="3" fontId="1" fillId="17" borderId="6" xfId="0" applyNumberFormat="1" applyFont="1" applyFill="1" applyBorder="1" applyAlignment="1">
      <alignment horizontal="center" vertical="center"/>
    </xf>
    <xf numFmtId="165" fontId="3" fillId="14" borderId="0" xfId="0" applyNumberFormat="1" applyFont="1" applyFill="1" applyAlignment="1">
      <alignment horizontal="right" vertical="top" wrapText="1"/>
    </xf>
    <xf numFmtId="167" fontId="3" fillId="0" borderId="0" xfId="0" applyNumberFormat="1" applyFont="1" applyAlignment="1">
      <alignment horizontal="center" vertical="center"/>
    </xf>
    <xf numFmtId="167" fontId="2" fillId="12" borderId="12" xfId="0" applyNumberFormat="1" applyFont="1" applyFill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2" fillId="20" borderId="0" xfId="0" applyNumberFormat="1" applyFont="1" applyFill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165" fontId="2" fillId="12" borderId="12" xfId="1" applyNumberFormat="1" applyFont="1" applyFill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2" fillId="15" borderId="0" xfId="0" applyFont="1" applyFill="1" applyAlignment="1">
      <alignment horizontal="right" vertical="top"/>
    </xf>
    <xf numFmtId="4" fontId="2" fillId="16" borderId="0" xfId="0" applyNumberFormat="1" applyFont="1" applyFill="1" applyAlignment="1">
      <alignment horizontal="right" vertical="top"/>
    </xf>
    <xf numFmtId="0" fontId="3" fillId="13" borderId="0" xfId="0" applyFont="1" applyFill="1" applyAlignment="1">
      <alignment horizontal="right" vertical="top"/>
    </xf>
    <xf numFmtId="164" fontId="3" fillId="14" borderId="0" xfId="0" applyNumberFormat="1" applyFont="1" applyFill="1" applyAlignment="1">
      <alignment horizontal="right" vertical="top"/>
    </xf>
    <xf numFmtId="165" fontId="2" fillId="12" borderId="12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3" fontId="4" fillId="19" borderId="6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167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7" fontId="2" fillId="0" borderId="21" xfId="0" applyNumberFormat="1" applyFont="1" applyBorder="1" applyAlignment="1">
      <alignment horizontal="center" vertical="center"/>
    </xf>
    <xf numFmtId="167" fontId="2" fillId="0" borderId="22" xfId="0" applyNumberFormat="1" applyFont="1" applyBorder="1" applyAlignment="1">
      <alignment horizontal="center" vertical="center"/>
    </xf>
    <xf numFmtId="0" fontId="3" fillId="12" borderId="28" xfId="0" applyFont="1" applyFill="1" applyBorder="1" applyAlignment="1">
      <alignment horizontal="center" vertical="center"/>
    </xf>
    <xf numFmtId="0" fontId="3" fillId="12" borderId="29" xfId="0" applyFont="1" applyFill="1" applyBorder="1" applyAlignment="1">
      <alignment horizontal="center" vertical="center"/>
    </xf>
    <xf numFmtId="0" fontId="3" fillId="12" borderId="30" xfId="0" applyFont="1" applyFill="1" applyBorder="1" applyAlignment="1">
      <alignment horizontal="center" vertical="center"/>
    </xf>
    <xf numFmtId="0" fontId="7" fillId="12" borderId="33" xfId="0" applyFont="1" applyFill="1" applyBorder="1" applyAlignment="1">
      <alignment horizontal="center" vertical="center"/>
    </xf>
    <xf numFmtId="0" fontId="7" fillId="12" borderId="34" xfId="0" applyFont="1" applyFill="1" applyBorder="1" applyAlignment="1">
      <alignment horizontal="center" vertical="center"/>
    </xf>
    <xf numFmtId="167" fontId="2" fillId="18" borderId="21" xfId="0" applyNumberFormat="1" applyFont="1" applyFill="1" applyBorder="1" applyAlignment="1">
      <alignment horizontal="center" vertical="center"/>
    </xf>
    <xf numFmtId="167" fontId="2" fillId="18" borderId="22" xfId="0" applyNumberFormat="1" applyFont="1" applyFill="1" applyBorder="1" applyAlignment="1">
      <alignment horizontal="center" vertical="center"/>
    </xf>
    <xf numFmtId="167" fontId="2" fillId="18" borderId="31" xfId="0" applyNumberFormat="1" applyFont="1" applyFill="1" applyBorder="1" applyAlignment="1">
      <alignment horizontal="center" vertical="center"/>
    </xf>
    <xf numFmtId="0" fontId="3" fillId="24" borderId="28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167" fontId="3" fillId="24" borderId="19" xfId="0" applyNumberFormat="1" applyFont="1" applyFill="1" applyBorder="1" applyAlignment="1">
      <alignment horizontal="center" vertical="center"/>
    </xf>
    <xf numFmtId="167" fontId="3" fillId="24" borderId="20" xfId="0" applyNumberFormat="1" applyFont="1" applyFill="1" applyBorder="1" applyAlignment="1">
      <alignment horizontal="center" vertical="center"/>
    </xf>
    <xf numFmtId="167" fontId="2" fillId="0" borderId="25" xfId="0" applyNumberFormat="1" applyFont="1" applyBorder="1" applyAlignment="1">
      <alignment horizontal="center" vertical="center"/>
    </xf>
    <xf numFmtId="167" fontId="2" fillId="0" borderId="26" xfId="0" applyNumberFormat="1" applyFont="1" applyBorder="1" applyAlignment="1">
      <alignment horizontal="center" vertical="center"/>
    </xf>
    <xf numFmtId="167" fontId="2" fillId="0" borderId="27" xfId="0" applyNumberFormat="1" applyFont="1" applyBorder="1" applyAlignment="1">
      <alignment horizontal="center" vertical="center"/>
    </xf>
    <xf numFmtId="167" fontId="2" fillId="18" borderId="32" xfId="0" applyNumberFormat="1" applyFont="1" applyFill="1" applyBorder="1" applyAlignment="1">
      <alignment horizontal="center" vertical="center"/>
    </xf>
    <xf numFmtId="0" fontId="7" fillId="12" borderId="36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7" fontId="2" fillId="18" borderId="40" xfId="0" applyNumberFormat="1" applyFont="1" applyFill="1" applyBorder="1" applyAlignment="1">
      <alignment horizontal="center" vertical="center"/>
    </xf>
    <xf numFmtId="0" fontId="2" fillId="18" borderId="41" xfId="0" applyFont="1" applyFill="1" applyBorder="1" applyAlignment="1">
      <alignment horizontal="center" vertical="center"/>
    </xf>
    <xf numFmtId="0" fontId="7" fillId="12" borderId="35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7" fontId="2" fillId="18" borderId="24" xfId="0" applyNumberFormat="1" applyFont="1" applyFill="1" applyBorder="1" applyAlignment="1">
      <alignment horizontal="center" vertical="center"/>
    </xf>
    <xf numFmtId="0" fontId="2" fillId="18" borderId="23" xfId="0" applyFont="1" applyFill="1" applyBorder="1" applyAlignment="1">
      <alignment horizontal="center" vertical="center"/>
    </xf>
    <xf numFmtId="0" fontId="7" fillId="21" borderId="42" xfId="0" applyFont="1" applyFill="1" applyBorder="1" applyAlignment="1">
      <alignment horizontal="center" vertical="center"/>
    </xf>
    <xf numFmtId="167" fontId="2" fillId="21" borderId="21" xfId="0" applyNumberFormat="1" applyFont="1" applyFill="1" applyBorder="1" applyAlignment="1">
      <alignment horizontal="center" vertical="center"/>
    </xf>
    <xf numFmtId="167" fontId="2" fillId="21" borderId="17" xfId="0" applyNumberFormat="1" applyFont="1" applyFill="1" applyBorder="1" applyAlignment="1">
      <alignment horizontal="center" vertical="center"/>
    </xf>
    <xf numFmtId="167" fontId="2" fillId="21" borderId="22" xfId="0" applyNumberFormat="1" applyFont="1" applyFill="1" applyBorder="1" applyAlignment="1">
      <alignment horizontal="center" vertical="center"/>
    </xf>
    <xf numFmtId="0" fontId="7" fillId="21" borderId="42" xfId="0" applyFont="1" applyFill="1" applyBorder="1" applyAlignment="1">
      <alignment horizontal="left" vertical="center" indent="1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/>
    <xf numFmtId="0" fontId="2" fillId="0" borderId="44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0" fillId="0" borderId="43" xfId="0" applyBorder="1"/>
    <xf numFmtId="167" fontId="2" fillId="18" borderId="41" xfId="0" applyNumberFormat="1" applyFont="1" applyFill="1" applyBorder="1" applyAlignment="1">
      <alignment horizontal="center" vertical="center"/>
    </xf>
    <xf numFmtId="167" fontId="2" fillId="0" borderId="23" xfId="0" applyNumberFormat="1" applyFont="1" applyBorder="1" applyAlignment="1">
      <alignment horizontal="center" vertical="center"/>
    </xf>
    <xf numFmtId="167" fontId="2" fillId="0" borderId="39" xfId="0" applyNumberFormat="1" applyFont="1" applyBorder="1" applyAlignment="1">
      <alignment horizontal="center" vertical="center"/>
    </xf>
    <xf numFmtId="167" fontId="3" fillId="24" borderId="37" xfId="0" applyNumberFormat="1" applyFont="1" applyFill="1" applyBorder="1" applyAlignment="1">
      <alignment horizontal="center" vertical="center"/>
    </xf>
    <xf numFmtId="167" fontId="3" fillId="24" borderId="39" xfId="0" applyNumberFormat="1" applyFont="1" applyFill="1" applyBorder="1" applyAlignment="1">
      <alignment horizontal="center" vertical="center"/>
    </xf>
    <xf numFmtId="167" fontId="2" fillId="0" borderId="28" xfId="0" applyNumberFormat="1" applyFont="1" applyBorder="1" applyAlignment="1">
      <alignment horizontal="center" vertical="center"/>
    </xf>
    <xf numFmtId="167" fontId="2" fillId="0" borderId="29" xfId="0" applyNumberFormat="1" applyFont="1" applyBorder="1" applyAlignment="1">
      <alignment horizontal="center" vertical="center"/>
    </xf>
    <xf numFmtId="169" fontId="2" fillId="0" borderId="30" xfId="0" applyNumberFormat="1" applyFont="1" applyBorder="1" applyAlignment="1">
      <alignment horizontal="center" vertical="center"/>
    </xf>
    <xf numFmtId="167" fontId="2" fillId="18" borderId="28" xfId="0" applyNumberFormat="1" applyFont="1" applyFill="1" applyBorder="1" applyAlignment="1">
      <alignment horizontal="center" vertical="center"/>
    </xf>
    <xf numFmtId="167" fontId="2" fillId="18" borderId="30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9" fontId="2" fillId="0" borderId="27" xfId="0" applyNumberFormat="1" applyFont="1" applyBorder="1" applyAlignment="1">
      <alignment horizontal="center" vertical="center"/>
    </xf>
    <xf numFmtId="167" fontId="2" fillId="18" borderId="25" xfId="0" applyNumberFormat="1" applyFont="1" applyFill="1" applyBorder="1" applyAlignment="1">
      <alignment horizontal="center" vertical="center"/>
    </xf>
    <xf numFmtId="167" fontId="2" fillId="18" borderId="27" xfId="0" applyNumberFormat="1" applyFont="1" applyFill="1" applyBorder="1" applyAlignment="1">
      <alignment horizontal="center" vertical="center"/>
    </xf>
    <xf numFmtId="0" fontId="0" fillId="0" borderId="44" xfId="0" applyBorder="1"/>
    <xf numFmtId="167" fontId="3" fillId="24" borderId="40" xfId="0" applyNumberFormat="1" applyFont="1" applyFill="1" applyBorder="1" applyAlignment="1">
      <alignment horizontal="center" vertical="center"/>
    </xf>
    <xf numFmtId="167" fontId="3" fillId="24" borderId="41" xfId="0" applyNumberFormat="1" applyFont="1" applyFill="1" applyBorder="1" applyAlignment="1">
      <alignment horizontal="center" vertical="center"/>
    </xf>
    <xf numFmtId="0" fontId="3" fillId="12" borderId="19" xfId="0" applyFont="1" applyFill="1" applyBorder="1" applyAlignment="1">
      <alignment horizontal="center" vertical="center"/>
    </xf>
    <xf numFmtId="0" fontId="3" fillId="12" borderId="18" xfId="0" applyFont="1" applyFill="1" applyBorder="1" applyAlignment="1">
      <alignment horizontal="center" vertical="center"/>
    </xf>
    <xf numFmtId="0" fontId="3" fillId="12" borderId="20" xfId="0" applyFont="1" applyFill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0" fontId="3" fillId="24" borderId="20" xfId="0" applyFont="1" applyFill="1" applyBorder="1" applyAlignment="1">
      <alignment horizontal="center" vertical="center"/>
    </xf>
    <xf numFmtId="0" fontId="0" fillId="0" borderId="0" xfId="0" applyBorder="1"/>
    <xf numFmtId="0" fontId="2" fillId="0" borderId="46" xfId="0" applyFont="1" applyBorder="1"/>
    <xf numFmtId="0" fontId="2" fillId="0" borderId="45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/>
    <xf numFmtId="0" fontId="7" fillId="12" borderId="50" xfId="0" applyFont="1" applyFill="1" applyBorder="1" applyAlignment="1">
      <alignment horizontal="center" vertical="center"/>
    </xf>
    <xf numFmtId="167" fontId="2" fillId="0" borderId="40" xfId="0" applyNumberFormat="1" applyFont="1" applyBorder="1" applyAlignment="1">
      <alignment horizontal="center" vertical="center"/>
    </xf>
    <xf numFmtId="167" fontId="2" fillId="0" borderId="47" xfId="0" applyNumberFormat="1" applyFont="1" applyBorder="1" applyAlignment="1">
      <alignment horizontal="center" vertical="center"/>
    </xf>
    <xf numFmtId="169" fontId="2" fillId="0" borderId="41" xfId="0" applyNumberFormat="1" applyFont="1" applyBorder="1" applyAlignment="1">
      <alignment horizontal="center" vertical="center"/>
    </xf>
    <xf numFmtId="0" fontId="2" fillId="0" borderId="51" xfId="0" applyFont="1" applyBorder="1"/>
    <xf numFmtId="0" fontId="0" fillId="0" borderId="52" xfId="0" applyBorder="1"/>
    <xf numFmtId="0" fontId="2" fillId="21" borderId="29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4" borderId="53" xfId="0" applyFont="1" applyFill="1" applyBorder="1" applyAlignment="1">
      <alignment horizontal="center" vertical="center"/>
    </xf>
    <xf numFmtId="0" fontId="3" fillId="22" borderId="54" xfId="0" applyFont="1" applyFill="1" applyBorder="1" applyAlignment="1">
      <alignment horizontal="center" vertical="center"/>
    </xf>
    <xf numFmtId="0" fontId="2" fillId="21" borderId="56" xfId="0" applyFont="1" applyFill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22" borderId="57" xfId="0" applyFont="1" applyFill="1" applyBorder="1" applyAlignment="1">
      <alignment horizontal="center" vertical="center"/>
    </xf>
    <xf numFmtId="0" fontId="2" fillId="21" borderId="58" xfId="0" applyFont="1" applyFill="1" applyBorder="1" applyAlignment="1">
      <alignment vertical="center"/>
    </xf>
    <xf numFmtId="0" fontId="2" fillId="21" borderId="59" xfId="0" applyFont="1" applyFill="1" applyBorder="1" applyAlignment="1">
      <alignment vertical="center"/>
    </xf>
    <xf numFmtId="0" fontId="3" fillId="0" borderId="59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0" fillId="0" borderId="0" xfId="0" applyFont="1" applyBorder="1"/>
    <xf numFmtId="0" fontId="2" fillId="0" borderId="58" xfId="0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0" fontId="2" fillId="21" borderId="60" xfId="0" applyFont="1" applyFill="1" applyBorder="1" applyAlignment="1">
      <alignment vertical="center"/>
    </xf>
    <xf numFmtId="3" fontId="3" fillId="0" borderId="56" xfId="0" applyNumberFormat="1" applyFont="1" applyBorder="1" applyAlignment="1">
      <alignment horizontal="center" vertical="center"/>
    </xf>
    <xf numFmtId="0" fontId="2" fillId="21" borderId="44" xfId="0" applyFont="1" applyFill="1" applyBorder="1" applyAlignment="1">
      <alignment vertical="center"/>
    </xf>
    <xf numFmtId="3" fontId="3" fillId="0" borderId="61" xfId="0" applyNumberFormat="1" applyFont="1" applyBorder="1" applyAlignment="1">
      <alignment horizontal="center" vertical="center"/>
    </xf>
    <xf numFmtId="3" fontId="8" fillId="25" borderId="6" xfId="0" applyNumberFormat="1" applyFont="1" applyFill="1" applyBorder="1" applyAlignment="1">
      <alignment horizontal="center" vertical="center"/>
    </xf>
    <xf numFmtId="0" fontId="2" fillId="0" borderId="60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3" fillId="0" borderId="61" xfId="0" applyFont="1" applyBorder="1" applyAlignment="1">
      <alignment horizontal="center" vertical="center"/>
    </xf>
    <xf numFmtId="3" fontId="4" fillId="23" borderId="53" xfId="0" applyNumberFormat="1" applyFont="1" applyFill="1" applyBorder="1" applyAlignment="1">
      <alignment horizontal="center" vertical="center"/>
    </xf>
    <xf numFmtId="3" fontId="4" fillId="18" borderId="53" xfId="0" applyNumberFormat="1" applyFont="1" applyFill="1" applyBorder="1" applyAlignment="1">
      <alignment horizontal="center" vertical="center"/>
    </xf>
    <xf numFmtId="0" fontId="4" fillId="19" borderId="4" xfId="0" applyFont="1" applyFill="1" applyBorder="1" applyAlignment="1">
      <alignment horizontal="center" vertical="center"/>
    </xf>
    <xf numFmtId="0" fontId="4" fillId="19" borderId="4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 vertical="center"/>
    </xf>
    <xf numFmtId="3" fontId="9" fillId="26" borderId="61" xfId="0" applyNumberFormat="1" applyFont="1" applyFill="1" applyBorder="1" applyAlignment="1">
      <alignment horizontal="right"/>
    </xf>
    <xf numFmtId="3" fontId="10" fillId="26" borderId="6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4" fillId="18" borderId="53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B9B9"/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RESUMO!$I$1:$EO$1</c:f>
              <c:numCache>
                <c:formatCode>General</c:formatCode>
                <c:ptCount val="13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9">
                  <c:v>67</c:v>
                </c:pt>
                <c:pt idx="70">
                  <c:v>68</c:v>
                </c:pt>
                <c:pt idx="71">
                  <c:v>69</c:v>
                </c:pt>
                <c:pt idx="72">
                  <c:v>70</c:v>
                </c:pt>
                <c:pt idx="73">
                  <c:v>71</c:v>
                </c:pt>
                <c:pt idx="74">
                  <c:v>72</c:v>
                </c:pt>
                <c:pt idx="75">
                  <c:v>73</c:v>
                </c:pt>
                <c:pt idx="76">
                  <c:v>74</c:v>
                </c:pt>
                <c:pt idx="77">
                  <c:v>75</c:v>
                </c:pt>
                <c:pt idx="78">
                  <c:v>76</c:v>
                </c:pt>
                <c:pt idx="79">
                  <c:v>77</c:v>
                </c:pt>
                <c:pt idx="80">
                  <c:v>78</c:v>
                </c:pt>
                <c:pt idx="81">
                  <c:v>79</c:v>
                </c:pt>
                <c:pt idx="82">
                  <c:v>80</c:v>
                </c:pt>
                <c:pt idx="83">
                  <c:v>81</c:v>
                </c:pt>
                <c:pt idx="84">
                  <c:v>82</c:v>
                </c:pt>
                <c:pt idx="85">
                  <c:v>83</c:v>
                </c:pt>
                <c:pt idx="86">
                  <c:v>84</c:v>
                </c:pt>
                <c:pt idx="87">
                  <c:v>85</c:v>
                </c:pt>
                <c:pt idx="88">
                  <c:v>86</c:v>
                </c:pt>
                <c:pt idx="89">
                  <c:v>87</c:v>
                </c:pt>
                <c:pt idx="90">
                  <c:v>88</c:v>
                </c:pt>
                <c:pt idx="92">
                  <c:v>89</c:v>
                </c:pt>
                <c:pt idx="93">
                  <c:v>90</c:v>
                </c:pt>
                <c:pt idx="94">
                  <c:v>91</c:v>
                </c:pt>
                <c:pt idx="95">
                  <c:v>92</c:v>
                </c:pt>
                <c:pt idx="96">
                  <c:v>93</c:v>
                </c:pt>
                <c:pt idx="97">
                  <c:v>94</c:v>
                </c:pt>
                <c:pt idx="98">
                  <c:v>95</c:v>
                </c:pt>
                <c:pt idx="99">
                  <c:v>96</c:v>
                </c:pt>
                <c:pt idx="100">
                  <c:v>97</c:v>
                </c:pt>
                <c:pt idx="101">
                  <c:v>98</c:v>
                </c:pt>
                <c:pt idx="102">
                  <c:v>99</c:v>
                </c:pt>
                <c:pt idx="103">
                  <c:v>100</c:v>
                </c:pt>
                <c:pt idx="104">
                  <c:v>101</c:v>
                </c:pt>
                <c:pt idx="105">
                  <c:v>102</c:v>
                </c:pt>
                <c:pt idx="106">
                  <c:v>103</c:v>
                </c:pt>
                <c:pt idx="107">
                  <c:v>104</c:v>
                </c:pt>
                <c:pt idx="108">
                  <c:v>105</c:v>
                </c:pt>
                <c:pt idx="109">
                  <c:v>106</c:v>
                </c:pt>
                <c:pt idx="110">
                  <c:v>107</c:v>
                </c:pt>
                <c:pt idx="111">
                  <c:v>108</c:v>
                </c:pt>
                <c:pt idx="112">
                  <c:v>109</c:v>
                </c:pt>
                <c:pt idx="113">
                  <c:v>110</c:v>
                </c:pt>
                <c:pt idx="115">
                  <c:v>111</c:v>
                </c:pt>
                <c:pt idx="116">
                  <c:v>112</c:v>
                </c:pt>
                <c:pt idx="117">
                  <c:v>113</c:v>
                </c:pt>
                <c:pt idx="118">
                  <c:v>114</c:v>
                </c:pt>
                <c:pt idx="119">
                  <c:v>115</c:v>
                </c:pt>
                <c:pt idx="120">
                  <c:v>116</c:v>
                </c:pt>
                <c:pt idx="121">
                  <c:v>117</c:v>
                </c:pt>
                <c:pt idx="122">
                  <c:v>118</c:v>
                </c:pt>
                <c:pt idx="123">
                  <c:v>119</c:v>
                </c:pt>
                <c:pt idx="124">
                  <c:v>120</c:v>
                </c:pt>
                <c:pt idx="125">
                  <c:v>121</c:v>
                </c:pt>
                <c:pt idx="126">
                  <c:v>122</c:v>
                </c:pt>
                <c:pt idx="127">
                  <c:v>123</c:v>
                </c:pt>
                <c:pt idx="128">
                  <c:v>124</c:v>
                </c:pt>
                <c:pt idx="129">
                  <c:v>125</c:v>
                </c:pt>
                <c:pt idx="130">
                  <c:v>126</c:v>
                </c:pt>
                <c:pt idx="131">
                  <c:v>127</c:v>
                </c:pt>
                <c:pt idx="132">
                  <c:v>128</c:v>
                </c:pt>
                <c:pt idx="133">
                  <c:v>129</c:v>
                </c:pt>
                <c:pt idx="134">
                  <c:v>130</c:v>
                </c:pt>
                <c:pt idx="135">
                  <c:v>131</c:v>
                </c:pt>
                <c:pt idx="136">
                  <c:v>132</c:v>
                </c:pt>
              </c:numCache>
            </c:numRef>
          </c:cat>
          <c:val>
            <c:numRef>
              <c:f>RESUMO!$I$44:$EO$44</c:f>
              <c:numCache>
                <c:formatCode>#,##0</c:formatCode>
                <c:ptCount val="137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9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16</c:v>
                </c:pt>
                <c:pt idx="34">
                  <c:v>8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16</c:v>
                </c:pt>
                <c:pt idx="51">
                  <c:v>0</c:v>
                </c:pt>
                <c:pt idx="52">
                  <c:v>0</c:v>
                </c:pt>
                <c:pt idx="53">
                  <c:v>16</c:v>
                </c:pt>
                <c:pt idx="54">
                  <c:v>16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16</c:v>
                </c:pt>
                <c:pt idx="63">
                  <c:v>16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9" formatCode="General">
                  <c:v>16</c:v>
                </c:pt>
                <c:pt idx="70" formatCode="General">
                  <c:v>16</c:v>
                </c:pt>
                <c:pt idx="71" formatCode="General">
                  <c:v>16</c:v>
                </c:pt>
                <c:pt idx="72" formatCode="General">
                  <c:v>16</c:v>
                </c:pt>
                <c:pt idx="73" formatCode="General">
                  <c:v>16</c:v>
                </c:pt>
                <c:pt idx="74" formatCode="General">
                  <c:v>16</c:v>
                </c:pt>
                <c:pt idx="75" formatCode="General">
                  <c:v>16</c:v>
                </c:pt>
                <c:pt idx="76" formatCode="General">
                  <c:v>16</c:v>
                </c:pt>
                <c:pt idx="77" formatCode="General">
                  <c:v>16</c:v>
                </c:pt>
                <c:pt idx="78" formatCode="General">
                  <c:v>16</c:v>
                </c:pt>
                <c:pt idx="79" formatCode="General">
                  <c:v>16</c:v>
                </c:pt>
                <c:pt idx="80" formatCode="General">
                  <c:v>16</c:v>
                </c:pt>
                <c:pt idx="81" formatCode="General">
                  <c:v>16</c:v>
                </c:pt>
                <c:pt idx="82" formatCode="General">
                  <c:v>16</c:v>
                </c:pt>
                <c:pt idx="83" formatCode="General">
                  <c:v>16</c:v>
                </c:pt>
                <c:pt idx="84" formatCode="General">
                  <c:v>16</c:v>
                </c:pt>
                <c:pt idx="85" formatCode="General">
                  <c:v>16</c:v>
                </c:pt>
                <c:pt idx="86" formatCode="General">
                  <c:v>16</c:v>
                </c:pt>
                <c:pt idx="87" formatCode="General">
                  <c:v>16</c:v>
                </c:pt>
                <c:pt idx="88" formatCode="General">
                  <c:v>16</c:v>
                </c:pt>
                <c:pt idx="89" formatCode="General">
                  <c:v>16</c:v>
                </c:pt>
                <c:pt idx="90" formatCode="General">
                  <c:v>13</c:v>
                </c:pt>
                <c:pt idx="92" formatCode="General">
                  <c:v>16</c:v>
                </c:pt>
                <c:pt idx="93" formatCode="General">
                  <c:v>16</c:v>
                </c:pt>
                <c:pt idx="94" formatCode="General">
                  <c:v>16</c:v>
                </c:pt>
                <c:pt idx="95" formatCode="General">
                  <c:v>16</c:v>
                </c:pt>
                <c:pt idx="96" formatCode="General">
                  <c:v>16</c:v>
                </c:pt>
                <c:pt idx="97" formatCode="General">
                  <c:v>16</c:v>
                </c:pt>
                <c:pt idx="98" formatCode="General">
                  <c:v>16</c:v>
                </c:pt>
                <c:pt idx="99" formatCode="General">
                  <c:v>16</c:v>
                </c:pt>
                <c:pt idx="100" formatCode="General">
                  <c:v>16</c:v>
                </c:pt>
                <c:pt idx="101" formatCode="General">
                  <c:v>16</c:v>
                </c:pt>
                <c:pt idx="102" formatCode="General">
                  <c:v>16</c:v>
                </c:pt>
                <c:pt idx="103" formatCode="General">
                  <c:v>16</c:v>
                </c:pt>
                <c:pt idx="104" formatCode="General">
                  <c:v>16</c:v>
                </c:pt>
                <c:pt idx="105" formatCode="General">
                  <c:v>16</c:v>
                </c:pt>
                <c:pt idx="106" formatCode="General">
                  <c:v>16</c:v>
                </c:pt>
                <c:pt idx="107" formatCode="General">
                  <c:v>16</c:v>
                </c:pt>
                <c:pt idx="108" formatCode="General">
                  <c:v>16</c:v>
                </c:pt>
                <c:pt idx="109" formatCode="General">
                  <c:v>16</c:v>
                </c:pt>
                <c:pt idx="110" formatCode="General">
                  <c:v>11</c:v>
                </c:pt>
                <c:pt idx="111" formatCode="General">
                  <c:v>15</c:v>
                </c:pt>
                <c:pt idx="112" formatCode="General">
                  <c:v>14</c:v>
                </c:pt>
                <c:pt idx="113" formatCode="General">
                  <c:v>15</c:v>
                </c:pt>
                <c:pt idx="115" formatCode="General">
                  <c:v>13</c:v>
                </c:pt>
                <c:pt idx="116" formatCode="General">
                  <c:v>13</c:v>
                </c:pt>
                <c:pt idx="117" formatCode="General">
                  <c:v>13</c:v>
                </c:pt>
                <c:pt idx="118" formatCode="General">
                  <c:v>13</c:v>
                </c:pt>
                <c:pt idx="119" formatCode="General">
                  <c:v>13</c:v>
                </c:pt>
                <c:pt idx="120" formatCode="General">
                  <c:v>13</c:v>
                </c:pt>
                <c:pt idx="121" formatCode="General">
                  <c:v>10</c:v>
                </c:pt>
                <c:pt idx="122" formatCode="General">
                  <c:v>14</c:v>
                </c:pt>
                <c:pt idx="123" formatCode="General">
                  <c:v>14</c:v>
                </c:pt>
                <c:pt idx="124" formatCode="General">
                  <c:v>14</c:v>
                </c:pt>
                <c:pt idx="125" formatCode="General">
                  <c:v>14</c:v>
                </c:pt>
                <c:pt idx="126" formatCode="General">
                  <c:v>14</c:v>
                </c:pt>
                <c:pt idx="127" formatCode="General">
                  <c:v>0</c:v>
                </c:pt>
                <c:pt idx="128" formatCode="General">
                  <c:v>0</c:v>
                </c:pt>
                <c:pt idx="129" formatCode="General">
                  <c:v>0</c:v>
                </c:pt>
                <c:pt idx="130" formatCode="General">
                  <c:v>0</c:v>
                </c:pt>
                <c:pt idx="131" formatCode="General">
                  <c:v>0</c:v>
                </c:pt>
                <c:pt idx="132" formatCode="General">
                  <c:v>0</c:v>
                </c:pt>
                <c:pt idx="133" formatCode="General">
                  <c:v>0</c:v>
                </c:pt>
                <c:pt idx="134" formatCode="General">
                  <c:v>0</c:v>
                </c:pt>
                <c:pt idx="135" formatCode="General">
                  <c:v>0</c:v>
                </c:pt>
                <c:pt idx="136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0-4BB9-9CBF-89F7D312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709418800"/>
        <c:axId val="709418144"/>
      </c:barChart>
      <c:catAx>
        <c:axId val="70941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418144"/>
        <c:crosses val="autoZero"/>
        <c:auto val="1"/>
        <c:lblAlgn val="ctr"/>
        <c:lblOffset val="100"/>
        <c:noMultiLvlLbl val="0"/>
      </c:catAx>
      <c:valAx>
        <c:axId val="70941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418800"/>
        <c:crosses val="autoZero"/>
        <c:crossBetween val="between"/>
        <c:majorUnit val="1"/>
        <c:minorUnit val="1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REV. DECOR. - PISO, SOL. PEIT.'!A1"/><Relationship Id="rId13" Type="http://schemas.openxmlformats.org/officeDocument/2006/relationships/hyperlink" Target="#PINT.!A1"/><Relationship Id="rId18" Type="http://schemas.openxmlformats.org/officeDocument/2006/relationships/hyperlink" Target="#EQ.SAN.!A1"/><Relationship Id="rId26" Type="http://schemas.openxmlformats.org/officeDocument/2006/relationships/hyperlink" Target="#'IEP-INFRA.DIST.'!A1"/><Relationship Id="rId3" Type="http://schemas.openxmlformats.org/officeDocument/2006/relationships/hyperlink" Target="#'REV. ARG.'!A1"/><Relationship Id="rId21" Type="http://schemas.openxmlformats.org/officeDocument/2006/relationships/hyperlink" Target="#'IEP - CAB'!A1"/><Relationship Id="rId7" Type="http://schemas.openxmlformats.org/officeDocument/2006/relationships/hyperlink" Target="#'EST. SUST.'!A1"/><Relationship Id="rId12" Type="http://schemas.openxmlformats.org/officeDocument/2006/relationships/hyperlink" Target="#'PEDRAS - BANC. DIV.'!A1"/><Relationship Id="rId17" Type="http://schemas.openxmlformats.org/officeDocument/2006/relationships/hyperlink" Target="#ESTACIONAMENTO!A1"/><Relationship Id="rId25" Type="http://schemas.openxmlformats.org/officeDocument/2006/relationships/hyperlink" Target="#'IEP-ACAB'!A1"/><Relationship Id="rId2" Type="http://schemas.openxmlformats.org/officeDocument/2006/relationships/hyperlink" Target="#ALV.!A1"/><Relationship Id="rId16" Type="http://schemas.openxmlformats.org/officeDocument/2006/relationships/hyperlink" Target="#PELICULAS!A1"/><Relationship Id="rId20" Type="http://schemas.openxmlformats.org/officeDocument/2006/relationships/hyperlink" Target="#DIV.MOD.!A1"/><Relationship Id="rId1" Type="http://schemas.openxmlformats.org/officeDocument/2006/relationships/hyperlink" Target="#DEMOL.!A1"/><Relationship Id="rId6" Type="http://schemas.openxmlformats.org/officeDocument/2006/relationships/hyperlink" Target="#ESG!A1"/><Relationship Id="rId11" Type="http://schemas.openxmlformats.org/officeDocument/2006/relationships/hyperlink" Target="#'REV. PAREDE - CER.'!A1"/><Relationship Id="rId24" Type="http://schemas.openxmlformats.org/officeDocument/2006/relationships/hyperlink" Target="#'IEP-QUADROS'!A1"/><Relationship Id="rId5" Type="http://schemas.openxmlformats.org/officeDocument/2006/relationships/hyperlink" Target="#AF!A1"/><Relationship Id="rId15" Type="http://schemas.openxmlformats.org/officeDocument/2006/relationships/hyperlink" Target="#PASS.!A1"/><Relationship Id="rId23" Type="http://schemas.openxmlformats.org/officeDocument/2006/relationships/hyperlink" Target="#'IEP - INFRA. AL.'!A1"/><Relationship Id="rId10" Type="http://schemas.openxmlformats.org/officeDocument/2006/relationships/hyperlink" Target="#'ESQ. - PAIN. E J'!A1"/><Relationship Id="rId19" Type="http://schemas.openxmlformats.org/officeDocument/2006/relationships/hyperlink" Target="#FORROS!A1"/><Relationship Id="rId4" Type="http://schemas.openxmlformats.org/officeDocument/2006/relationships/chart" Target="../charts/chart1.xml"/><Relationship Id="rId9" Type="http://schemas.openxmlformats.org/officeDocument/2006/relationships/hyperlink" Target="#'ESQ. - P'!A1"/><Relationship Id="rId14" Type="http://schemas.openxmlformats.org/officeDocument/2006/relationships/hyperlink" Target="#LIMPEZA!A1"/><Relationship Id="rId22" Type="http://schemas.openxmlformats.org/officeDocument/2006/relationships/hyperlink" Target="#'IEP - LUM.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252000</xdr:colOff>
      <xdr:row>4</xdr:row>
      <xdr:rowOff>252000</xdr:rowOff>
    </xdr:to>
    <xdr:sp macro="" textlink="">
      <xdr:nvSpPr>
        <xdr:cNvPr id="14" name="Retângulo 13">
          <a:hlinkClick xmlns:r="http://schemas.openxmlformats.org/officeDocument/2006/relationships" r:id="rId1"/>
        </xdr:cNvPr>
        <xdr:cNvSpPr/>
      </xdr:nvSpPr>
      <xdr:spPr>
        <a:xfrm>
          <a:off x="0" y="1197429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252000</xdr:colOff>
      <xdr:row>5</xdr:row>
      <xdr:rowOff>252000</xdr:rowOff>
    </xdr:to>
    <xdr:sp macro="" textlink="">
      <xdr:nvSpPr>
        <xdr:cNvPr id="15" name="Retângulo 14">
          <a:hlinkClick xmlns:r="http://schemas.openxmlformats.org/officeDocument/2006/relationships" r:id="rId2"/>
        </xdr:cNvPr>
        <xdr:cNvSpPr/>
      </xdr:nvSpPr>
      <xdr:spPr>
        <a:xfrm>
          <a:off x="0" y="1496786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252000</xdr:colOff>
      <xdr:row>11</xdr:row>
      <xdr:rowOff>252000</xdr:rowOff>
    </xdr:to>
    <xdr:sp macro="" textlink="">
      <xdr:nvSpPr>
        <xdr:cNvPr id="19" name="Retângulo 18">
          <a:hlinkClick xmlns:r="http://schemas.openxmlformats.org/officeDocument/2006/relationships" r:id="rId3"/>
        </xdr:cNvPr>
        <xdr:cNvSpPr/>
      </xdr:nvSpPr>
      <xdr:spPr>
        <a:xfrm>
          <a:off x="0" y="2694214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594014</xdr:colOff>
      <xdr:row>44</xdr:row>
      <xdr:rowOff>38497</xdr:rowOff>
    </xdr:from>
    <xdr:to>
      <xdr:col>145</xdr:col>
      <xdr:colOff>342900</xdr:colOff>
      <xdr:row>59</xdr:row>
      <xdr:rowOff>171484</xdr:rowOff>
    </xdr:to>
    <xdr:graphicFrame macro="">
      <xdr:nvGraphicFramePr>
        <xdr:cNvPr id="44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0</xdr:col>
      <xdr:colOff>252000</xdr:colOff>
      <xdr:row>7</xdr:row>
      <xdr:rowOff>252000</xdr:rowOff>
    </xdr:to>
    <xdr:sp macro="" textlink="">
      <xdr:nvSpPr>
        <xdr:cNvPr id="42" name="Retângulo 41">
          <a:hlinkClick xmlns:r="http://schemas.openxmlformats.org/officeDocument/2006/relationships" r:id="rId5"/>
        </xdr:cNvPr>
        <xdr:cNvSpPr/>
      </xdr:nvSpPr>
      <xdr:spPr>
        <a:xfrm>
          <a:off x="0" y="20669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252000</xdr:colOff>
      <xdr:row>8</xdr:row>
      <xdr:rowOff>252000</xdr:rowOff>
    </xdr:to>
    <xdr:sp macro="" textlink="">
      <xdr:nvSpPr>
        <xdr:cNvPr id="49" name="Retângulo 48">
          <a:hlinkClick xmlns:r="http://schemas.openxmlformats.org/officeDocument/2006/relationships" r:id="rId6"/>
        </xdr:cNvPr>
        <xdr:cNvSpPr/>
      </xdr:nvSpPr>
      <xdr:spPr>
        <a:xfrm>
          <a:off x="0" y="23622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252000</xdr:colOff>
      <xdr:row>6</xdr:row>
      <xdr:rowOff>252000</xdr:rowOff>
    </xdr:to>
    <xdr:sp macro="" textlink="">
      <xdr:nvSpPr>
        <xdr:cNvPr id="53" name="Retângulo 52">
          <a:hlinkClick xmlns:r="http://schemas.openxmlformats.org/officeDocument/2006/relationships" r:id="rId7"/>
        </xdr:cNvPr>
        <xdr:cNvSpPr/>
      </xdr:nvSpPr>
      <xdr:spPr>
        <a:xfrm>
          <a:off x="0" y="17716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252000</xdr:colOff>
      <xdr:row>12</xdr:row>
      <xdr:rowOff>252000</xdr:rowOff>
    </xdr:to>
    <xdr:sp macro="" textlink="">
      <xdr:nvSpPr>
        <xdr:cNvPr id="54" name="Retângulo 53">
          <a:hlinkClick xmlns:r="http://schemas.openxmlformats.org/officeDocument/2006/relationships" r:id="rId8"/>
        </xdr:cNvPr>
        <xdr:cNvSpPr/>
      </xdr:nvSpPr>
      <xdr:spPr>
        <a:xfrm>
          <a:off x="0" y="35433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252000</xdr:colOff>
      <xdr:row>13</xdr:row>
      <xdr:rowOff>252000</xdr:rowOff>
    </xdr:to>
    <xdr:sp macro="" textlink="">
      <xdr:nvSpPr>
        <xdr:cNvPr id="55" name="Retângulo 54">
          <a:hlinkClick xmlns:r="http://schemas.openxmlformats.org/officeDocument/2006/relationships" r:id="rId8"/>
        </xdr:cNvPr>
        <xdr:cNvSpPr/>
      </xdr:nvSpPr>
      <xdr:spPr>
        <a:xfrm>
          <a:off x="0" y="38385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252000</xdr:colOff>
      <xdr:row>14</xdr:row>
      <xdr:rowOff>252000</xdr:rowOff>
    </xdr:to>
    <xdr:sp macro="" textlink="">
      <xdr:nvSpPr>
        <xdr:cNvPr id="56" name="Retângulo 55">
          <a:hlinkClick xmlns:r="http://schemas.openxmlformats.org/officeDocument/2006/relationships" r:id="rId9"/>
        </xdr:cNvPr>
        <xdr:cNvSpPr/>
      </xdr:nvSpPr>
      <xdr:spPr>
        <a:xfrm>
          <a:off x="0" y="41338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252000</xdr:colOff>
      <xdr:row>16</xdr:row>
      <xdr:rowOff>252000</xdr:rowOff>
    </xdr:to>
    <xdr:sp macro="" textlink="">
      <xdr:nvSpPr>
        <xdr:cNvPr id="57" name="Retângulo 56">
          <a:hlinkClick xmlns:r="http://schemas.openxmlformats.org/officeDocument/2006/relationships" r:id="rId9"/>
        </xdr:cNvPr>
        <xdr:cNvSpPr/>
      </xdr:nvSpPr>
      <xdr:spPr>
        <a:xfrm>
          <a:off x="0" y="47244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252000</xdr:colOff>
      <xdr:row>15</xdr:row>
      <xdr:rowOff>252000</xdr:rowOff>
    </xdr:to>
    <xdr:sp macro="" textlink="">
      <xdr:nvSpPr>
        <xdr:cNvPr id="60" name="Retângulo 59">
          <a:hlinkClick xmlns:r="http://schemas.openxmlformats.org/officeDocument/2006/relationships" r:id="rId9"/>
        </xdr:cNvPr>
        <xdr:cNvSpPr/>
      </xdr:nvSpPr>
      <xdr:spPr>
        <a:xfrm>
          <a:off x="0" y="44291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252000</xdr:colOff>
      <xdr:row>19</xdr:row>
      <xdr:rowOff>252000</xdr:rowOff>
    </xdr:to>
    <xdr:sp macro="" textlink="">
      <xdr:nvSpPr>
        <xdr:cNvPr id="61" name="Retângulo 60">
          <a:hlinkClick xmlns:r="http://schemas.openxmlformats.org/officeDocument/2006/relationships" r:id="rId9"/>
        </xdr:cNvPr>
        <xdr:cNvSpPr/>
      </xdr:nvSpPr>
      <xdr:spPr>
        <a:xfrm>
          <a:off x="0" y="56102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252000</xdr:colOff>
      <xdr:row>17</xdr:row>
      <xdr:rowOff>252000</xdr:rowOff>
    </xdr:to>
    <xdr:sp macro="" textlink="">
      <xdr:nvSpPr>
        <xdr:cNvPr id="62" name="Retângulo 61">
          <a:hlinkClick xmlns:r="http://schemas.openxmlformats.org/officeDocument/2006/relationships" r:id="rId10"/>
        </xdr:cNvPr>
        <xdr:cNvSpPr/>
      </xdr:nvSpPr>
      <xdr:spPr>
        <a:xfrm>
          <a:off x="0" y="50196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0</xdr:col>
      <xdr:colOff>252000</xdr:colOff>
      <xdr:row>18</xdr:row>
      <xdr:rowOff>252000</xdr:rowOff>
    </xdr:to>
    <xdr:sp macro="" textlink="">
      <xdr:nvSpPr>
        <xdr:cNvPr id="63" name="Retângulo 62">
          <a:hlinkClick xmlns:r="http://schemas.openxmlformats.org/officeDocument/2006/relationships" r:id="rId10"/>
        </xdr:cNvPr>
        <xdr:cNvSpPr/>
      </xdr:nvSpPr>
      <xdr:spPr>
        <a:xfrm>
          <a:off x="0" y="53149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252000</xdr:colOff>
      <xdr:row>20</xdr:row>
      <xdr:rowOff>252000</xdr:rowOff>
    </xdr:to>
    <xdr:sp macro="" textlink="">
      <xdr:nvSpPr>
        <xdr:cNvPr id="64" name="Retângulo 63">
          <a:hlinkClick xmlns:r="http://schemas.openxmlformats.org/officeDocument/2006/relationships" r:id="rId11"/>
        </xdr:cNvPr>
        <xdr:cNvSpPr/>
      </xdr:nvSpPr>
      <xdr:spPr>
        <a:xfrm>
          <a:off x="0" y="59055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252000</xdr:colOff>
      <xdr:row>21</xdr:row>
      <xdr:rowOff>252000</xdr:rowOff>
    </xdr:to>
    <xdr:sp macro="" textlink="">
      <xdr:nvSpPr>
        <xdr:cNvPr id="65" name="Retângulo 64">
          <a:hlinkClick xmlns:r="http://schemas.openxmlformats.org/officeDocument/2006/relationships" r:id="rId12"/>
        </xdr:cNvPr>
        <xdr:cNvSpPr/>
      </xdr:nvSpPr>
      <xdr:spPr>
        <a:xfrm>
          <a:off x="0" y="62007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0</xdr:col>
      <xdr:colOff>252000</xdr:colOff>
      <xdr:row>22</xdr:row>
      <xdr:rowOff>252000</xdr:rowOff>
    </xdr:to>
    <xdr:sp macro="" textlink="">
      <xdr:nvSpPr>
        <xdr:cNvPr id="66" name="Retângulo 65">
          <a:hlinkClick xmlns:r="http://schemas.openxmlformats.org/officeDocument/2006/relationships" r:id="rId13"/>
        </xdr:cNvPr>
        <xdr:cNvSpPr/>
      </xdr:nvSpPr>
      <xdr:spPr>
        <a:xfrm>
          <a:off x="0" y="64960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23</xdr:row>
      <xdr:rowOff>0</xdr:rowOff>
    </xdr:from>
    <xdr:to>
      <xdr:col>0</xdr:col>
      <xdr:colOff>252000</xdr:colOff>
      <xdr:row>23</xdr:row>
      <xdr:rowOff>252000</xdr:rowOff>
    </xdr:to>
    <xdr:sp macro="" textlink="">
      <xdr:nvSpPr>
        <xdr:cNvPr id="67" name="Retângulo 66">
          <a:hlinkClick xmlns:r="http://schemas.openxmlformats.org/officeDocument/2006/relationships" r:id="rId13"/>
        </xdr:cNvPr>
        <xdr:cNvSpPr/>
      </xdr:nvSpPr>
      <xdr:spPr>
        <a:xfrm>
          <a:off x="0" y="67913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252000</xdr:colOff>
      <xdr:row>24</xdr:row>
      <xdr:rowOff>252000</xdr:rowOff>
    </xdr:to>
    <xdr:sp macro="" textlink="">
      <xdr:nvSpPr>
        <xdr:cNvPr id="68" name="Retângulo 67">
          <a:hlinkClick xmlns:r="http://schemas.openxmlformats.org/officeDocument/2006/relationships" r:id="rId11"/>
        </xdr:cNvPr>
        <xdr:cNvSpPr/>
      </xdr:nvSpPr>
      <xdr:spPr>
        <a:xfrm>
          <a:off x="0" y="70866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252000</xdr:colOff>
      <xdr:row>39</xdr:row>
      <xdr:rowOff>252000</xdr:rowOff>
    </xdr:to>
    <xdr:sp macro="" textlink="">
      <xdr:nvSpPr>
        <xdr:cNvPr id="69" name="Retângulo 68">
          <a:hlinkClick xmlns:r="http://schemas.openxmlformats.org/officeDocument/2006/relationships" r:id="rId14"/>
        </xdr:cNvPr>
        <xdr:cNvSpPr/>
      </xdr:nvSpPr>
      <xdr:spPr>
        <a:xfrm>
          <a:off x="0" y="115157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252000</xdr:colOff>
      <xdr:row>38</xdr:row>
      <xdr:rowOff>252000</xdr:rowOff>
    </xdr:to>
    <xdr:sp macro="" textlink="">
      <xdr:nvSpPr>
        <xdr:cNvPr id="70" name="Retângulo 69">
          <a:hlinkClick xmlns:r="http://schemas.openxmlformats.org/officeDocument/2006/relationships" r:id="rId15"/>
        </xdr:cNvPr>
        <xdr:cNvSpPr/>
      </xdr:nvSpPr>
      <xdr:spPr>
        <a:xfrm>
          <a:off x="0" y="112204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252000</xdr:colOff>
      <xdr:row>37</xdr:row>
      <xdr:rowOff>252000</xdr:rowOff>
    </xdr:to>
    <xdr:sp macro="" textlink="">
      <xdr:nvSpPr>
        <xdr:cNvPr id="71" name="Retângulo 70">
          <a:hlinkClick xmlns:r="http://schemas.openxmlformats.org/officeDocument/2006/relationships" r:id="rId15"/>
        </xdr:cNvPr>
        <xdr:cNvSpPr/>
      </xdr:nvSpPr>
      <xdr:spPr>
        <a:xfrm>
          <a:off x="0" y="109251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36</xdr:row>
      <xdr:rowOff>0</xdr:rowOff>
    </xdr:from>
    <xdr:to>
      <xdr:col>0</xdr:col>
      <xdr:colOff>252000</xdr:colOff>
      <xdr:row>36</xdr:row>
      <xdr:rowOff>252000</xdr:rowOff>
    </xdr:to>
    <xdr:sp macro="" textlink="">
      <xdr:nvSpPr>
        <xdr:cNvPr id="72" name="Retângulo 71">
          <a:hlinkClick xmlns:r="http://schemas.openxmlformats.org/officeDocument/2006/relationships" r:id="rId15"/>
        </xdr:cNvPr>
        <xdr:cNvSpPr/>
      </xdr:nvSpPr>
      <xdr:spPr>
        <a:xfrm>
          <a:off x="0" y="106299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252000</xdr:colOff>
      <xdr:row>35</xdr:row>
      <xdr:rowOff>252000</xdr:rowOff>
    </xdr:to>
    <xdr:sp macro="" textlink="">
      <xdr:nvSpPr>
        <xdr:cNvPr id="73" name="Retângulo 72">
          <a:hlinkClick xmlns:r="http://schemas.openxmlformats.org/officeDocument/2006/relationships" r:id="rId15"/>
        </xdr:cNvPr>
        <xdr:cNvSpPr/>
      </xdr:nvSpPr>
      <xdr:spPr>
        <a:xfrm>
          <a:off x="0" y="103346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0</xdr:col>
      <xdr:colOff>252000</xdr:colOff>
      <xdr:row>34</xdr:row>
      <xdr:rowOff>252000</xdr:rowOff>
    </xdr:to>
    <xdr:sp macro="" textlink="">
      <xdr:nvSpPr>
        <xdr:cNvPr id="74" name="Retângulo 73">
          <a:hlinkClick xmlns:r="http://schemas.openxmlformats.org/officeDocument/2006/relationships" r:id="rId15"/>
        </xdr:cNvPr>
        <xdr:cNvSpPr/>
      </xdr:nvSpPr>
      <xdr:spPr>
        <a:xfrm>
          <a:off x="0" y="100393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0</xdr:col>
      <xdr:colOff>252000</xdr:colOff>
      <xdr:row>32</xdr:row>
      <xdr:rowOff>252000</xdr:rowOff>
    </xdr:to>
    <xdr:sp macro="" textlink="">
      <xdr:nvSpPr>
        <xdr:cNvPr id="75" name="Retângulo 74">
          <a:hlinkClick xmlns:r="http://schemas.openxmlformats.org/officeDocument/2006/relationships" r:id="rId16"/>
        </xdr:cNvPr>
        <xdr:cNvSpPr/>
      </xdr:nvSpPr>
      <xdr:spPr>
        <a:xfrm>
          <a:off x="0" y="94488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252000</xdr:colOff>
      <xdr:row>33</xdr:row>
      <xdr:rowOff>252000</xdr:rowOff>
    </xdr:to>
    <xdr:sp macro="" textlink="">
      <xdr:nvSpPr>
        <xdr:cNvPr id="76" name="Retângulo 75">
          <a:hlinkClick xmlns:r="http://schemas.openxmlformats.org/officeDocument/2006/relationships" r:id="rId17"/>
        </xdr:cNvPr>
        <xdr:cNvSpPr/>
      </xdr:nvSpPr>
      <xdr:spPr>
        <a:xfrm>
          <a:off x="0" y="97440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252000</xdr:colOff>
      <xdr:row>30</xdr:row>
      <xdr:rowOff>252000</xdr:rowOff>
    </xdr:to>
    <xdr:sp macro="" textlink="">
      <xdr:nvSpPr>
        <xdr:cNvPr id="77" name="Retângulo 76">
          <a:hlinkClick xmlns:r="http://schemas.openxmlformats.org/officeDocument/2006/relationships" r:id="rId18"/>
        </xdr:cNvPr>
        <xdr:cNvSpPr/>
      </xdr:nvSpPr>
      <xdr:spPr>
        <a:xfrm>
          <a:off x="0" y="88582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26</xdr:row>
      <xdr:rowOff>0</xdr:rowOff>
    </xdr:from>
    <xdr:to>
      <xdr:col>0</xdr:col>
      <xdr:colOff>252000</xdr:colOff>
      <xdr:row>26</xdr:row>
      <xdr:rowOff>252000</xdr:rowOff>
    </xdr:to>
    <xdr:sp macro="" textlink="">
      <xdr:nvSpPr>
        <xdr:cNvPr id="78" name="Retângulo 77">
          <a:hlinkClick xmlns:r="http://schemas.openxmlformats.org/officeDocument/2006/relationships" r:id="rId19"/>
        </xdr:cNvPr>
        <xdr:cNvSpPr/>
      </xdr:nvSpPr>
      <xdr:spPr>
        <a:xfrm>
          <a:off x="0" y="76771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0</xdr:col>
      <xdr:colOff>252000</xdr:colOff>
      <xdr:row>27</xdr:row>
      <xdr:rowOff>252000</xdr:rowOff>
    </xdr:to>
    <xdr:sp macro="" textlink="">
      <xdr:nvSpPr>
        <xdr:cNvPr id="79" name="Retângulo 78">
          <a:hlinkClick xmlns:r="http://schemas.openxmlformats.org/officeDocument/2006/relationships" r:id="rId20"/>
        </xdr:cNvPr>
        <xdr:cNvSpPr/>
      </xdr:nvSpPr>
      <xdr:spPr>
        <a:xfrm>
          <a:off x="0" y="79724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25</xdr:row>
      <xdr:rowOff>0</xdr:rowOff>
    </xdr:from>
    <xdr:to>
      <xdr:col>0</xdr:col>
      <xdr:colOff>252000</xdr:colOff>
      <xdr:row>25</xdr:row>
      <xdr:rowOff>252000</xdr:rowOff>
    </xdr:to>
    <xdr:sp macro="" textlink="">
      <xdr:nvSpPr>
        <xdr:cNvPr id="80" name="Retângulo 79">
          <a:hlinkClick xmlns:r="http://schemas.openxmlformats.org/officeDocument/2006/relationships" r:id="rId21"/>
        </xdr:cNvPr>
        <xdr:cNvSpPr/>
      </xdr:nvSpPr>
      <xdr:spPr>
        <a:xfrm>
          <a:off x="0" y="73818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252000</xdr:colOff>
      <xdr:row>28</xdr:row>
      <xdr:rowOff>252000</xdr:rowOff>
    </xdr:to>
    <xdr:sp macro="" textlink="">
      <xdr:nvSpPr>
        <xdr:cNvPr id="82" name="Retângulo 81">
          <a:hlinkClick xmlns:r="http://schemas.openxmlformats.org/officeDocument/2006/relationships" r:id="rId22"/>
        </xdr:cNvPr>
        <xdr:cNvSpPr/>
      </xdr:nvSpPr>
      <xdr:spPr>
        <a:xfrm>
          <a:off x="0" y="82677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252000</xdr:colOff>
      <xdr:row>9</xdr:row>
      <xdr:rowOff>252000</xdr:rowOff>
    </xdr:to>
    <xdr:sp macro="" textlink="">
      <xdr:nvSpPr>
        <xdr:cNvPr id="83" name="Retângulo 82">
          <a:hlinkClick xmlns:r="http://schemas.openxmlformats.org/officeDocument/2006/relationships" r:id="rId23"/>
        </xdr:cNvPr>
        <xdr:cNvSpPr/>
      </xdr:nvSpPr>
      <xdr:spPr>
        <a:xfrm>
          <a:off x="0" y="26574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252000</xdr:colOff>
      <xdr:row>29</xdr:row>
      <xdr:rowOff>252000</xdr:rowOff>
    </xdr:to>
    <xdr:sp macro="" textlink="">
      <xdr:nvSpPr>
        <xdr:cNvPr id="36" name="Retângulo 35">
          <a:hlinkClick xmlns:r="http://schemas.openxmlformats.org/officeDocument/2006/relationships" r:id="rId24"/>
        </xdr:cNvPr>
        <xdr:cNvSpPr/>
      </xdr:nvSpPr>
      <xdr:spPr>
        <a:xfrm>
          <a:off x="0" y="85629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0</xdr:col>
      <xdr:colOff>252000</xdr:colOff>
      <xdr:row>31</xdr:row>
      <xdr:rowOff>252000</xdr:rowOff>
    </xdr:to>
    <xdr:sp macro="" textlink="">
      <xdr:nvSpPr>
        <xdr:cNvPr id="37" name="Retângulo 36">
          <a:hlinkClick xmlns:r="http://schemas.openxmlformats.org/officeDocument/2006/relationships" r:id="rId25"/>
        </xdr:cNvPr>
        <xdr:cNvSpPr/>
      </xdr:nvSpPr>
      <xdr:spPr>
        <a:xfrm>
          <a:off x="0" y="91535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252000</xdr:colOff>
      <xdr:row>10</xdr:row>
      <xdr:rowOff>252000</xdr:rowOff>
    </xdr:to>
    <xdr:sp macro="" textlink="">
      <xdr:nvSpPr>
        <xdr:cNvPr id="38" name="Retângulo 37">
          <a:hlinkClick xmlns:r="http://schemas.openxmlformats.org/officeDocument/2006/relationships" r:id="rId26"/>
        </xdr:cNvPr>
        <xdr:cNvSpPr/>
      </xdr:nvSpPr>
      <xdr:spPr>
        <a:xfrm>
          <a:off x="0" y="29527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/>
      </xdr:nvSpPr>
      <xdr:spPr>
        <a:xfrm>
          <a:off x="116014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93286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93286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2083143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947071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4083393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947071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/>
      </xdr:nvSpPr>
      <xdr:spPr>
        <a:xfrm>
          <a:off x="1086802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947071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761047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87820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9062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841057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922972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87820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2241</xdr:colOff>
      <xdr:row>1</xdr:row>
      <xdr:rowOff>3362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0880912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6" name="Retângulo 5">
          <a:hlinkClick xmlns:r="http://schemas.openxmlformats.org/officeDocument/2006/relationships" r:id="rId1"/>
        </xdr:cNvPr>
        <xdr:cNvSpPr/>
      </xdr:nvSpPr>
      <xdr:spPr>
        <a:xfrm>
          <a:off x="116014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FV154"/>
  <sheetViews>
    <sheetView showGridLines="0" tabSelected="1" zoomScale="55" zoomScaleNormal="55" workbookViewId="0">
      <selection activeCell="AI38" sqref="AI38"/>
    </sheetView>
  </sheetViews>
  <sheetFormatPr defaultRowHeight="14.25" outlineLevelCol="1" x14ac:dyDescent="0.2"/>
  <cols>
    <col min="1" max="1" width="4.125" style="46" customWidth="1"/>
    <col min="2" max="2" width="4.875" style="46" bestFit="1" customWidth="1"/>
    <col min="3" max="3" width="65.5" style="46" bestFit="1" customWidth="1"/>
    <col min="4" max="4" width="5.75" style="46" customWidth="1" outlineLevel="1"/>
    <col min="5" max="5" width="5.625" style="46" customWidth="1" outlineLevel="1"/>
    <col min="6" max="6" width="11" style="46" customWidth="1" outlineLevel="1"/>
    <col min="7" max="7" width="8.375" style="46" bestFit="1" customWidth="1"/>
    <col min="8" max="8" width="3.875" style="187" bestFit="1" customWidth="1"/>
    <col min="9" max="30" width="4.875" style="46" customWidth="1" outlineLevel="1"/>
    <col min="31" max="31" width="4.75" customWidth="1"/>
    <col min="32" max="32" width="4.75" style="46" customWidth="1" outlineLevel="1" collapsed="1"/>
    <col min="33" max="53" width="4.75" style="46" customWidth="1" outlineLevel="1"/>
    <col min="54" max="54" width="4.75" customWidth="1"/>
    <col min="55" max="55" width="4.75" style="46" customWidth="1" outlineLevel="1" collapsed="1"/>
    <col min="56" max="76" width="4.75" style="46" customWidth="1" outlineLevel="1"/>
    <col min="77" max="77" width="4.75" customWidth="1"/>
    <col min="78" max="99" width="4.75" style="46" customWidth="1" outlineLevel="1"/>
    <col min="100" max="100" width="4.75" customWidth="1"/>
    <col min="101" max="122" width="4.75" style="46" customWidth="1" outlineLevel="1"/>
    <col min="123" max="123" width="4.75" customWidth="1"/>
    <col min="124" max="145" width="4.75" style="46" customWidth="1" outlineLevel="1"/>
    <col min="146" max="146" width="4.75" customWidth="1"/>
    <col min="147" max="168" width="4.75" style="46" customWidth="1" outlineLevel="1"/>
    <col min="169" max="178" width="4.75" customWidth="1"/>
    <col min="179" max="16384" width="9" style="46"/>
  </cols>
  <sheetData>
    <row r="1" spans="2:168" ht="23.25" customHeight="1" thickBot="1" x14ac:dyDescent="0.25">
      <c r="B1" s="8" t="s">
        <v>57</v>
      </c>
      <c r="C1" s="8" t="s">
        <v>58</v>
      </c>
      <c r="D1" s="10" t="s">
        <v>162</v>
      </c>
      <c r="E1" s="10" t="s">
        <v>163</v>
      </c>
      <c r="F1" s="10" t="s">
        <v>106</v>
      </c>
      <c r="G1" s="155" t="s">
        <v>105</v>
      </c>
      <c r="H1" s="186"/>
      <c r="I1" s="156">
        <v>1</v>
      </c>
      <c r="J1" s="57">
        <f>1+I1</f>
        <v>2</v>
      </c>
      <c r="K1" s="57">
        <f t="shared" ref="K1:T1" si="0">1+J1</f>
        <v>3</v>
      </c>
      <c r="L1" s="57">
        <f t="shared" si="0"/>
        <v>4</v>
      </c>
      <c r="M1" s="57">
        <f t="shared" si="0"/>
        <v>5</v>
      </c>
      <c r="N1" s="57">
        <f t="shared" si="0"/>
        <v>6</v>
      </c>
      <c r="O1" s="57">
        <f t="shared" si="0"/>
        <v>7</v>
      </c>
      <c r="P1" s="57">
        <f t="shared" si="0"/>
        <v>8</v>
      </c>
      <c r="Q1" s="57">
        <f t="shared" si="0"/>
        <v>9</v>
      </c>
      <c r="R1" s="57">
        <f t="shared" si="0"/>
        <v>10</v>
      </c>
      <c r="S1" s="57">
        <f>1+R1</f>
        <v>11</v>
      </c>
      <c r="T1" s="57">
        <f t="shared" si="0"/>
        <v>12</v>
      </c>
      <c r="U1" s="57">
        <f t="shared" ref="U1:AS1" si="1">1+T1</f>
        <v>13</v>
      </c>
      <c r="V1" s="57">
        <f t="shared" si="1"/>
        <v>14</v>
      </c>
      <c r="W1" s="57">
        <f t="shared" si="1"/>
        <v>15</v>
      </c>
      <c r="X1" s="57">
        <f t="shared" si="1"/>
        <v>16</v>
      </c>
      <c r="Y1" s="57">
        <f t="shared" si="1"/>
        <v>17</v>
      </c>
      <c r="Z1" s="57">
        <f t="shared" si="1"/>
        <v>18</v>
      </c>
      <c r="AA1" s="57">
        <f t="shared" si="1"/>
        <v>19</v>
      </c>
      <c r="AB1" s="57">
        <f t="shared" si="1"/>
        <v>20</v>
      </c>
      <c r="AC1" s="57">
        <f t="shared" si="1"/>
        <v>21</v>
      </c>
      <c r="AD1" s="159">
        <f t="shared" si="1"/>
        <v>22</v>
      </c>
      <c r="AE1" s="142"/>
      <c r="AF1" s="156">
        <f>1+AD1</f>
        <v>23</v>
      </c>
      <c r="AG1" s="57">
        <f t="shared" si="1"/>
        <v>24</v>
      </c>
      <c r="AH1" s="57">
        <f t="shared" si="1"/>
        <v>25</v>
      </c>
      <c r="AI1" s="57">
        <f t="shared" si="1"/>
        <v>26</v>
      </c>
      <c r="AJ1" s="57">
        <f t="shared" si="1"/>
        <v>27</v>
      </c>
      <c r="AK1" s="57">
        <f t="shared" si="1"/>
        <v>28</v>
      </c>
      <c r="AL1" s="57">
        <f t="shared" si="1"/>
        <v>29</v>
      </c>
      <c r="AM1" s="57">
        <f t="shared" si="1"/>
        <v>30</v>
      </c>
      <c r="AN1" s="57">
        <f t="shared" si="1"/>
        <v>31</v>
      </c>
      <c r="AO1" s="57">
        <f t="shared" si="1"/>
        <v>32</v>
      </c>
      <c r="AP1" s="57">
        <f t="shared" si="1"/>
        <v>33</v>
      </c>
      <c r="AQ1" s="57">
        <f t="shared" si="1"/>
        <v>34</v>
      </c>
      <c r="AR1" s="57">
        <f t="shared" si="1"/>
        <v>35</v>
      </c>
      <c r="AS1" s="57">
        <f t="shared" si="1"/>
        <v>36</v>
      </c>
      <c r="AT1" s="57">
        <f t="shared" ref="AT1:CE1" si="2">1+AS1</f>
        <v>37</v>
      </c>
      <c r="AU1" s="57">
        <f t="shared" si="2"/>
        <v>38</v>
      </c>
      <c r="AV1" s="57">
        <f t="shared" si="2"/>
        <v>39</v>
      </c>
      <c r="AW1" s="57">
        <f t="shared" si="2"/>
        <v>40</v>
      </c>
      <c r="AX1" s="57">
        <f t="shared" si="2"/>
        <v>41</v>
      </c>
      <c r="AY1" s="57">
        <f t="shared" si="2"/>
        <v>42</v>
      </c>
      <c r="AZ1" s="57">
        <f t="shared" si="2"/>
        <v>43</v>
      </c>
      <c r="BA1" s="159">
        <f t="shared" si="2"/>
        <v>44</v>
      </c>
      <c r="BB1" s="142"/>
      <c r="BC1" s="156">
        <f>1+BA1</f>
        <v>45</v>
      </c>
      <c r="BD1" s="57">
        <f t="shared" si="2"/>
        <v>46</v>
      </c>
      <c r="BE1" s="57">
        <f t="shared" si="2"/>
        <v>47</v>
      </c>
      <c r="BF1" s="57">
        <f t="shared" si="2"/>
        <v>48</v>
      </c>
      <c r="BG1" s="57">
        <f t="shared" si="2"/>
        <v>49</v>
      </c>
      <c r="BH1" s="57">
        <f t="shared" si="2"/>
        <v>50</v>
      </c>
      <c r="BI1" s="57">
        <f t="shared" si="2"/>
        <v>51</v>
      </c>
      <c r="BJ1" s="57">
        <f t="shared" si="2"/>
        <v>52</v>
      </c>
      <c r="BK1" s="57">
        <f t="shared" si="2"/>
        <v>53</v>
      </c>
      <c r="BL1" s="57">
        <f t="shared" si="2"/>
        <v>54</v>
      </c>
      <c r="BM1" s="57">
        <f t="shared" si="2"/>
        <v>55</v>
      </c>
      <c r="BN1" s="57">
        <f t="shared" si="2"/>
        <v>56</v>
      </c>
      <c r="BO1" s="57">
        <f t="shared" si="2"/>
        <v>57</v>
      </c>
      <c r="BP1" s="57">
        <f t="shared" si="2"/>
        <v>58</v>
      </c>
      <c r="BQ1" s="57">
        <f t="shared" si="2"/>
        <v>59</v>
      </c>
      <c r="BR1" s="57">
        <f t="shared" si="2"/>
        <v>60</v>
      </c>
      <c r="BS1" s="57">
        <f t="shared" si="2"/>
        <v>61</v>
      </c>
      <c r="BT1" s="57">
        <f t="shared" si="2"/>
        <v>62</v>
      </c>
      <c r="BU1" s="57">
        <f t="shared" si="2"/>
        <v>63</v>
      </c>
      <c r="BV1" s="57">
        <f t="shared" si="2"/>
        <v>64</v>
      </c>
      <c r="BW1" s="57">
        <f t="shared" si="2"/>
        <v>65</v>
      </c>
      <c r="BX1" s="159">
        <f t="shared" si="2"/>
        <v>66</v>
      </c>
      <c r="BY1" s="142"/>
      <c r="BZ1" s="156">
        <f>1+BX1</f>
        <v>67</v>
      </c>
      <c r="CA1" s="57">
        <f t="shared" si="2"/>
        <v>68</v>
      </c>
      <c r="CB1" s="57">
        <f t="shared" si="2"/>
        <v>69</v>
      </c>
      <c r="CC1" s="57">
        <f t="shared" si="2"/>
        <v>70</v>
      </c>
      <c r="CD1" s="57">
        <f t="shared" si="2"/>
        <v>71</v>
      </c>
      <c r="CE1" s="57">
        <f t="shared" si="2"/>
        <v>72</v>
      </c>
      <c r="CF1" s="57">
        <f t="shared" ref="CF1:CK1" si="3">1+CE1</f>
        <v>73</v>
      </c>
      <c r="CG1" s="57">
        <f t="shared" si="3"/>
        <v>74</v>
      </c>
      <c r="CH1" s="57">
        <f t="shared" si="3"/>
        <v>75</v>
      </c>
      <c r="CI1" s="57">
        <f t="shared" si="3"/>
        <v>76</v>
      </c>
      <c r="CJ1" s="57">
        <f t="shared" si="3"/>
        <v>77</v>
      </c>
      <c r="CK1" s="57">
        <f t="shared" si="3"/>
        <v>78</v>
      </c>
      <c r="CL1" s="57">
        <f t="shared" ref="CL1:DH1" si="4">1+CK1</f>
        <v>79</v>
      </c>
      <c r="CM1" s="57">
        <f t="shared" si="4"/>
        <v>80</v>
      </c>
      <c r="CN1" s="57">
        <f t="shared" si="4"/>
        <v>81</v>
      </c>
      <c r="CO1" s="57">
        <f t="shared" si="4"/>
        <v>82</v>
      </c>
      <c r="CP1" s="57">
        <f t="shared" si="4"/>
        <v>83</v>
      </c>
      <c r="CQ1" s="57">
        <f t="shared" si="4"/>
        <v>84</v>
      </c>
      <c r="CR1" s="57">
        <f t="shared" si="4"/>
        <v>85</v>
      </c>
      <c r="CS1" s="57">
        <f t="shared" si="4"/>
        <v>86</v>
      </c>
      <c r="CT1" s="57">
        <f t="shared" si="4"/>
        <v>87</v>
      </c>
      <c r="CU1" s="159">
        <f t="shared" si="4"/>
        <v>88</v>
      </c>
      <c r="CV1" s="142"/>
      <c r="CW1" s="156">
        <f>1+CU1</f>
        <v>89</v>
      </c>
      <c r="CX1" s="57">
        <f t="shared" si="4"/>
        <v>90</v>
      </c>
      <c r="CY1" s="57">
        <f t="shared" si="4"/>
        <v>91</v>
      </c>
      <c r="CZ1" s="57">
        <f t="shared" si="4"/>
        <v>92</v>
      </c>
      <c r="DA1" s="57">
        <f t="shared" si="4"/>
        <v>93</v>
      </c>
      <c r="DB1" s="57">
        <f t="shared" si="4"/>
        <v>94</v>
      </c>
      <c r="DC1" s="57">
        <f t="shared" si="4"/>
        <v>95</v>
      </c>
      <c r="DD1" s="57">
        <f t="shared" si="4"/>
        <v>96</v>
      </c>
      <c r="DE1" s="57">
        <f t="shared" si="4"/>
        <v>97</v>
      </c>
      <c r="DF1" s="57">
        <f t="shared" si="4"/>
        <v>98</v>
      </c>
      <c r="DG1" s="57">
        <f t="shared" si="4"/>
        <v>99</v>
      </c>
      <c r="DH1" s="57">
        <f t="shared" si="4"/>
        <v>100</v>
      </c>
      <c r="DI1" s="57">
        <f t="shared" ref="DI1" si="5">1+DH1</f>
        <v>101</v>
      </c>
      <c r="DJ1" s="57">
        <f t="shared" ref="DJ1" si="6">1+DI1</f>
        <v>102</v>
      </c>
      <c r="DK1" s="57">
        <f t="shared" ref="DK1" si="7">1+DJ1</f>
        <v>103</v>
      </c>
      <c r="DL1" s="57">
        <f t="shared" ref="DL1" si="8">1+DK1</f>
        <v>104</v>
      </c>
      <c r="DM1" s="57">
        <f t="shared" ref="DM1" si="9">1+DL1</f>
        <v>105</v>
      </c>
      <c r="DN1" s="57">
        <f t="shared" ref="DN1" si="10">1+DM1</f>
        <v>106</v>
      </c>
      <c r="DO1" s="57">
        <f t="shared" ref="DO1" si="11">1+DN1</f>
        <v>107</v>
      </c>
      <c r="DP1" s="57">
        <f t="shared" ref="DP1" si="12">1+DO1</f>
        <v>108</v>
      </c>
      <c r="DQ1" s="57">
        <f t="shared" ref="DQ1" si="13">1+DP1</f>
        <v>109</v>
      </c>
      <c r="DR1" s="159">
        <f t="shared" ref="DR1" si="14">1+DQ1</f>
        <v>110</v>
      </c>
      <c r="DS1" s="142"/>
      <c r="DT1" s="156">
        <f t="shared" ref="DT1" si="15">1+DR1</f>
        <v>111</v>
      </c>
      <c r="DU1" s="57">
        <f t="shared" ref="DU1" si="16">1+DT1</f>
        <v>112</v>
      </c>
      <c r="DV1" s="57">
        <f t="shared" ref="DV1" si="17">1+DU1</f>
        <v>113</v>
      </c>
      <c r="DW1" s="57">
        <f t="shared" ref="DW1" si="18">1+DV1</f>
        <v>114</v>
      </c>
      <c r="DX1" s="57">
        <f t="shared" ref="DX1" si="19">1+DW1</f>
        <v>115</v>
      </c>
      <c r="DY1" s="57">
        <f t="shared" ref="DY1" si="20">1+DX1</f>
        <v>116</v>
      </c>
      <c r="DZ1" s="57">
        <f t="shared" ref="DZ1" si="21">1+DY1</f>
        <v>117</v>
      </c>
      <c r="EA1" s="57">
        <f t="shared" ref="EA1" si="22">1+DZ1</f>
        <v>118</v>
      </c>
      <c r="EB1" s="57">
        <f t="shared" ref="EB1" si="23">1+EA1</f>
        <v>119</v>
      </c>
      <c r="EC1" s="57">
        <f t="shared" ref="EC1" si="24">1+EB1</f>
        <v>120</v>
      </c>
      <c r="ED1" s="57">
        <f t="shared" ref="ED1" si="25">1+EC1</f>
        <v>121</v>
      </c>
      <c r="EE1" s="57">
        <f t="shared" ref="EE1" si="26">1+ED1</f>
        <v>122</v>
      </c>
      <c r="EF1" s="57">
        <f t="shared" ref="EF1" si="27">1+EE1</f>
        <v>123</v>
      </c>
      <c r="EG1" s="57">
        <f t="shared" ref="EG1" si="28">1+EF1</f>
        <v>124</v>
      </c>
      <c r="EH1" s="57">
        <f t="shared" ref="EH1" si="29">1+EG1</f>
        <v>125</v>
      </c>
      <c r="EI1" s="57">
        <f t="shared" ref="EI1" si="30">1+EH1</f>
        <v>126</v>
      </c>
      <c r="EJ1" s="57">
        <f t="shared" ref="EJ1" si="31">1+EI1</f>
        <v>127</v>
      </c>
      <c r="EK1" s="57">
        <f t="shared" ref="EK1" si="32">1+EJ1</f>
        <v>128</v>
      </c>
      <c r="EL1" s="57">
        <f t="shared" ref="EL1" si="33">1+EK1</f>
        <v>129</v>
      </c>
      <c r="EM1" s="57">
        <f t="shared" ref="EM1" si="34">1+EL1</f>
        <v>130</v>
      </c>
      <c r="EN1" s="57">
        <f t="shared" ref="EN1" si="35">1+EM1</f>
        <v>131</v>
      </c>
      <c r="EO1" s="159">
        <f t="shared" ref="EO1" si="36">1+EN1</f>
        <v>132</v>
      </c>
      <c r="EP1" s="142"/>
      <c r="EQ1" s="156">
        <f t="shared" ref="EQ1" si="37">1+EO1</f>
        <v>133</v>
      </c>
      <c r="ER1" s="57">
        <f t="shared" ref="ER1" si="38">1+EQ1</f>
        <v>134</v>
      </c>
      <c r="ES1" s="57">
        <f t="shared" ref="ES1" si="39">1+ER1</f>
        <v>135</v>
      </c>
      <c r="ET1" s="57">
        <f t="shared" ref="ET1" si="40">1+ES1</f>
        <v>136</v>
      </c>
      <c r="EU1" s="57">
        <f t="shared" ref="EU1" si="41">1+ET1</f>
        <v>137</v>
      </c>
      <c r="EV1" s="57">
        <f t="shared" ref="EV1" si="42">1+EU1</f>
        <v>138</v>
      </c>
      <c r="EW1" s="57">
        <f t="shared" ref="EW1" si="43">1+EV1</f>
        <v>139</v>
      </c>
      <c r="EX1" s="57">
        <f t="shared" ref="EX1" si="44">1+EW1</f>
        <v>140</v>
      </c>
      <c r="EY1" s="57">
        <f t="shared" ref="EY1" si="45">1+EX1</f>
        <v>141</v>
      </c>
      <c r="EZ1" s="57">
        <f t="shared" ref="EZ1" si="46">1+EY1</f>
        <v>142</v>
      </c>
      <c r="FA1" s="57">
        <f t="shared" ref="FA1" si="47">1+EZ1</f>
        <v>143</v>
      </c>
      <c r="FB1" s="57">
        <f t="shared" ref="FB1" si="48">1+FA1</f>
        <v>144</v>
      </c>
      <c r="FC1" s="57">
        <f t="shared" ref="FC1" si="49">1+FB1</f>
        <v>145</v>
      </c>
      <c r="FD1" s="57">
        <f t="shared" ref="FD1" si="50">1+FC1</f>
        <v>146</v>
      </c>
      <c r="FE1" s="57">
        <f t="shared" ref="FE1" si="51">1+FD1</f>
        <v>147</v>
      </c>
      <c r="FF1" s="57">
        <f t="shared" ref="FF1" si="52">1+FE1</f>
        <v>148</v>
      </c>
      <c r="FG1" s="57">
        <f t="shared" ref="FG1" si="53">1+FF1</f>
        <v>149</v>
      </c>
      <c r="FH1" s="57">
        <f t="shared" ref="FH1" si="54">1+FG1</f>
        <v>150</v>
      </c>
      <c r="FI1" s="57">
        <f t="shared" ref="FI1" si="55">1+FH1</f>
        <v>151</v>
      </c>
      <c r="FJ1" s="57">
        <f t="shared" ref="FJ1" si="56">1+FI1</f>
        <v>152</v>
      </c>
      <c r="FK1" s="57">
        <f t="shared" ref="FK1" si="57">1+FJ1</f>
        <v>153</v>
      </c>
      <c r="FL1" s="159">
        <f t="shared" ref="FL1" si="58">1+FK1</f>
        <v>154</v>
      </c>
    </row>
    <row r="2" spans="2:168" ht="23.25" customHeight="1" x14ac:dyDescent="0.2">
      <c r="B2" s="178">
        <v>1</v>
      </c>
      <c r="C2" s="179" t="s">
        <v>0</v>
      </c>
      <c r="D2" s="29"/>
      <c r="E2" s="29"/>
      <c r="F2" s="30"/>
      <c r="G2" s="176">
        <v>1</v>
      </c>
      <c r="H2" s="186"/>
      <c r="I2" s="185">
        <f t="shared" ref="I2" si="59">$F2</f>
        <v>0</v>
      </c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60"/>
      <c r="AE2" s="142"/>
      <c r="AF2" s="163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166"/>
      <c r="BB2" s="142"/>
      <c r="BC2" s="168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170"/>
      <c r="BY2" s="142"/>
      <c r="BZ2" s="163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166"/>
      <c r="CV2" s="142"/>
      <c r="CW2" s="168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170"/>
      <c r="DS2" s="142"/>
      <c r="DT2" s="173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174"/>
      <c r="EP2" s="142"/>
      <c r="EQ2" s="168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170"/>
    </row>
    <row r="3" spans="2:168" ht="23.25" customHeight="1" x14ac:dyDescent="0.2">
      <c r="B3" s="178">
        <v>2</v>
      </c>
      <c r="C3" s="179" t="s">
        <v>1</v>
      </c>
      <c r="D3" s="29"/>
      <c r="E3" s="29"/>
      <c r="F3" s="30"/>
      <c r="G3" s="176">
        <v>2</v>
      </c>
      <c r="H3" s="186"/>
      <c r="I3" s="185">
        <f t="shared" ref="I3:J3" si="60">$F3</f>
        <v>0</v>
      </c>
      <c r="J3" s="185">
        <f t="shared" si="60"/>
        <v>0</v>
      </c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161"/>
      <c r="AE3" s="142"/>
      <c r="AF3" s="164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167"/>
      <c r="BB3" s="142"/>
      <c r="BC3" s="157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161"/>
      <c r="BY3" s="142"/>
      <c r="BZ3" s="164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167"/>
      <c r="CV3" s="142"/>
      <c r="CW3" s="157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161"/>
      <c r="DS3" s="142"/>
      <c r="DT3" s="164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167"/>
      <c r="EP3" s="142"/>
      <c r="EQ3" s="168"/>
      <c r="ER3" s="55"/>
      <c r="ES3" s="55"/>
      <c r="ET3" s="55"/>
      <c r="EU3" s="55"/>
      <c r="EV3" s="55"/>
      <c r="EW3" s="55"/>
      <c r="EX3" s="55"/>
      <c r="EY3" s="55"/>
      <c r="EZ3" s="55"/>
      <c r="FA3" s="55"/>
      <c r="FB3" s="55"/>
      <c r="FC3" s="55"/>
      <c r="FD3" s="55"/>
      <c r="FE3" s="55"/>
      <c r="FF3" s="55"/>
      <c r="FG3" s="55"/>
      <c r="FH3" s="55"/>
      <c r="FI3" s="55"/>
      <c r="FJ3" s="55"/>
      <c r="FK3" s="55"/>
      <c r="FL3" s="170"/>
    </row>
    <row r="4" spans="2:168" ht="23.25" customHeight="1" x14ac:dyDescent="0.2">
      <c r="B4" s="178">
        <v>3</v>
      </c>
      <c r="C4" s="179" t="s">
        <v>149</v>
      </c>
      <c r="D4" s="29"/>
      <c r="E4" s="29"/>
      <c r="F4" s="30"/>
      <c r="G4" s="176">
        <v>1</v>
      </c>
      <c r="H4" s="186"/>
      <c r="I4" s="185">
        <f t="shared" ref="I4" si="61">$F4</f>
        <v>0</v>
      </c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161"/>
      <c r="AE4" s="142"/>
      <c r="AF4" s="164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167"/>
      <c r="BB4" s="142"/>
      <c r="BC4" s="157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161"/>
      <c r="BY4" s="142"/>
      <c r="BZ4" s="164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167"/>
      <c r="CV4" s="142"/>
      <c r="CW4" s="157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161"/>
      <c r="DS4" s="142"/>
      <c r="DT4" s="164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167"/>
      <c r="EP4" s="142"/>
      <c r="EQ4" s="168"/>
      <c r="ER4" s="55"/>
      <c r="ES4" s="55"/>
      <c r="ET4" s="55"/>
      <c r="EU4" s="55"/>
      <c r="EV4" s="55"/>
      <c r="EW4" s="55"/>
      <c r="EX4" s="55"/>
      <c r="EY4" s="55"/>
      <c r="EZ4" s="55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170"/>
    </row>
    <row r="5" spans="2:168" ht="23.25" customHeight="1" x14ac:dyDescent="0.2">
      <c r="B5" s="180">
        <v>4</v>
      </c>
      <c r="C5" s="181" t="s">
        <v>259</v>
      </c>
      <c r="D5" s="62">
        <v>5</v>
      </c>
      <c r="E5" s="62">
        <v>11</v>
      </c>
      <c r="F5" s="172">
        <f>D5+E5</f>
        <v>16</v>
      </c>
      <c r="G5" s="177">
        <f>DEMOL.!R1</f>
        <v>11.726514374999997</v>
      </c>
      <c r="H5" s="186"/>
      <c r="I5" s="185">
        <f t="shared" ref="I5:T5" si="62">$F5</f>
        <v>16</v>
      </c>
      <c r="J5" s="185">
        <f t="shared" si="62"/>
        <v>16</v>
      </c>
      <c r="K5" s="185">
        <f t="shared" si="62"/>
        <v>16</v>
      </c>
      <c r="L5" s="185">
        <f t="shared" si="62"/>
        <v>16</v>
      </c>
      <c r="M5" s="185">
        <f t="shared" si="62"/>
        <v>16</v>
      </c>
      <c r="N5" s="185">
        <f t="shared" si="62"/>
        <v>16</v>
      </c>
      <c r="O5" s="185">
        <f t="shared" si="62"/>
        <v>16</v>
      </c>
      <c r="P5" s="185">
        <f t="shared" si="62"/>
        <v>16</v>
      </c>
      <c r="Q5" s="185">
        <f t="shared" si="62"/>
        <v>16</v>
      </c>
      <c r="R5" s="185">
        <f t="shared" si="62"/>
        <v>16</v>
      </c>
      <c r="S5" s="185">
        <f t="shared" si="62"/>
        <v>16</v>
      </c>
      <c r="T5" s="185">
        <f t="shared" si="62"/>
        <v>16</v>
      </c>
      <c r="U5" s="56"/>
      <c r="V5" s="56"/>
      <c r="W5" s="56"/>
      <c r="X5" s="56"/>
      <c r="Y5" s="56"/>
      <c r="Z5" s="56"/>
      <c r="AA5" s="56"/>
      <c r="AB5" s="56"/>
      <c r="AC5" s="56"/>
      <c r="AD5" s="161"/>
      <c r="AE5" s="165"/>
      <c r="AF5" s="164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167"/>
      <c r="BB5" s="142"/>
      <c r="BC5" s="157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161"/>
      <c r="BY5" s="142"/>
      <c r="BZ5" s="164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167"/>
      <c r="CV5" s="142"/>
      <c r="CW5" s="157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161"/>
      <c r="DS5" s="142"/>
      <c r="DT5" s="164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167"/>
      <c r="EP5" s="142"/>
      <c r="EQ5" s="168"/>
      <c r="ER5" s="55"/>
      <c r="ES5" s="55"/>
      <c r="ET5" s="55"/>
      <c r="EU5" s="55"/>
      <c r="EV5" s="55"/>
      <c r="EW5" s="55"/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170"/>
    </row>
    <row r="6" spans="2:168" ht="23.25" customHeight="1" x14ac:dyDescent="0.2">
      <c r="B6" s="180">
        <v>5</v>
      </c>
      <c r="C6" s="181" t="s">
        <v>4</v>
      </c>
      <c r="D6" s="62">
        <v>4</v>
      </c>
      <c r="E6" s="62">
        <v>2</v>
      </c>
      <c r="F6" s="172">
        <f t="shared" ref="F6:F8" si="63">D6+E6</f>
        <v>6</v>
      </c>
      <c r="G6" s="177">
        <f>ALV.!R1</f>
        <v>5.5899803124999998</v>
      </c>
      <c r="H6" s="186"/>
      <c r="I6" s="157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185">
        <f t="shared" ref="U6:Z6" si="64">$F6</f>
        <v>6</v>
      </c>
      <c r="V6" s="185">
        <f t="shared" si="64"/>
        <v>6</v>
      </c>
      <c r="W6" s="185">
        <f t="shared" si="64"/>
        <v>6</v>
      </c>
      <c r="X6" s="185">
        <f t="shared" si="64"/>
        <v>6</v>
      </c>
      <c r="Y6" s="185">
        <f t="shared" si="64"/>
        <v>6</v>
      </c>
      <c r="Z6" s="185">
        <f t="shared" si="64"/>
        <v>6</v>
      </c>
      <c r="AA6" s="56"/>
      <c r="AB6" s="56"/>
      <c r="AC6" s="56"/>
      <c r="AD6" s="161"/>
      <c r="AE6" s="165"/>
      <c r="AF6" s="164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167"/>
      <c r="BB6" s="142"/>
      <c r="BC6" s="157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161"/>
      <c r="BY6" s="142"/>
      <c r="BZ6" s="164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167"/>
      <c r="CV6" s="142"/>
      <c r="CW6" s="157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161"/>
      <c r="DS6" s="142"/>
      <c r="DT6" s="164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167"/>
      <c r="EP6" s="142"/>
      <c r="EQ6" s="168"/>
      <c r="ER6" s="55"/>
      <c r="ES6" s="55"/>
      <c r="ET6" s="55"/>
      <c r="EU6" s="55"/>
      <c r="EV6" s="55"/>
      <c r="EW6" s="55"/>
      <c r="EX6" s="55"/>
      <c r="EY6" s="55"/>
      <c r="EZ6" s="55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170"/>
    </row>
    <row r="7" spans="2:168" ht="23.25" customHeight="1" x14ac:dyDescent="0.2">
      <c r="B7" s="182">
        <v>6</v>
      </c>
      <c r="C7" s="183" t="s">
        <v>249</v>
      </c>
      <c r="D7" s="61">
        <v>3</v>
      </c>
      <c r="E7" s="61">
        <v>1</v>
      </c>
      <c r="F7" s="172">
        <f t="shared" si="63"/>
        <v>4</v>
      </c>
      <c r="G7" s="177">
        <f>'EST. SUST.'!R1</f>
        <v>3.4370030757833332</v>
      </c>
      <c r="H7" s="186"/>
      <c r="I7" s="157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185">
        <f t="shared" ref="AA7" si="65">$F7</f>
        <v>4</v>
      </c>
      <c r="AB7" s="185">
        <f t="shared" ref="AB7:AC7" si="66">$F7</f>
        <v>4</v>
      </c>
      <c r="AC7" s="185">
        <f t="shared" si="66"/>
        <v>4</v>
      </c>
      <c r="AD7" s="161"/>
      <c r="AE7" s="165"/>
      <c r="AF7" s="164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167"/>
      <c r="BB7" s="142"/>
      <c r="BC7" s="157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161"/>
      <c r="BY7" s="142"/>
      <c r="BZ7" s="164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167"/>
      <c r="CV7" s="142"/>
      <c r="CW7" s="157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161"/>
      <c r="DS7" s="142"/>
      <c r="DT7" s="164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167"/>
      <c r="EP7" s="142"/>
      <c r="EQ7" s="168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170"/>
    </row>
    <row r="8" spans="2:168" ht="23.25" customHeight="1" x14ac:dyDescent="0.2">
      <c r="B8" s="180">
        <v>7</v>
      </c>
      <c r="C8" s="181" t="s">
        <v>107</v>
      </c>
      <c r="D8" s="62">
        <v>4</v>
      </c>
      <c r="E8" s="62">
        <v>4</v>
      </c>
      <c r="F8" s="172">
        <f t="shared" si="63"/>
        <v>8</v>
      </c>
      <c r="G8" s="177">
        <f>AF!R1</f>
        <v>11.34088084375</v>
      </c>
      <c r="H8" s="186"/>
      <c r="I8" s="157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161"/>
      <c r="AE8" s="165"/>
      <c r="AF8" s="185">
        <f t="shared" ref="AF8:AQ9" si="67">$F8</f>
        <v>8</v>
      </c>
      <c r="AG8" s="185">
        <f t="shared" si="67"/>
        <v>8</v>
      </c>
      <c r="AH8" s="185">
        <f t="shared" si="67"/>
        <v>8</v>
      </c>
      <c r="AI8" s="185">
        <f t="shared" si="67"/>
        <v>8</v>
      </c>
      <c r="AJ8" s="185">
        <f t="shared" si="67"/>
        <v>8</v>
      </c>
      <c r="AK8" s="185">
        <f t="shared" si="67"/>
        <v>8</v>
      </c>
      <c r="AL8" s="185">
        <f t="shared" si="67"/>
        <v>8</v>
      </c>
      <c r="AM8" s="185">
        <f t="shared" si="67"/>
        <v>8</v>
      </c>
      <c r="AN8" s="185">
        <f t="shared" si="67"/>
        <v>8</v>
      </c>
      <c r="AO8" s="185">
        <f t="shared" si="67"/>
        <v>8</v>
      </c>
      <c r="AP8" s="185">
        <f t="shared" si="67"/>
        <v>8</v>
      </c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167"/>
      <c r="BB8" s="142"/>
      <c r="BC8" s="157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161"/>
      <c r="BY8" s="142"/>
      <c r="BZ8" s="164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167"/>
      <c r="CV8" s="142"/>
      <c r="CW8" s="157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161"/>
      <c r="DS8" s="142"/>
      <c r="DT8" s="164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167"/>
      <c r="EP8" s="142"/>
      <c r="EQ8" s="168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170"/>
    </row>
    <row r="9" spans="2:168" ht="23.25" customHeight="1" x14ac:dyDescent="0.2">
      <c r="B9" s="180">
        <v>8</v>
      </c>
      <c r="C9" s="181" t="s">
        <v>136</v>
      </c>
      <c r="D9" s="62">
        <v>4</v>
      </c>
      <c r="E9" s="62">
        <v>4</v>
      </c>
      <c r="F9" s="172">
        <f t="shared" ref="F9:F26" si="68">D9+E9</f>
        <v>8</v>
      </c>
      <c r="G9" s="177">
        <f>ESG!R1</f>
        <v>12.425959999999998</v>
      </c>
      <c r="H9" s="186"/>
      <c r="I9" s="157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161"/>
      <c r="AE9" s="165"/>
      <c r="AF9" s="185">
        <f t="shared" si="67"/>
        <v>8</v>
      </c>
      <c r="AG9" s="185">
        <f t="shared" si="67"/>
        <v>8</v>
      </c>
      <c r="AH9" s="185">
        <f t="shared" si="67"/>
        <v>8</v>
      </c>
      <c r="AI9" s="185">
        <f t="shared" si="67"/>
        <v>8</v>
      </c>
      <c r="AJ9" s="185">
        <f t="shared" si="67"/>
        <v>8</v>
      </c>
      <c r="AK9" s="185">
        <f t="shared" si="67"/>
        <v>8</v>
      </c>
      <c r="AL9" s="185">
        <f t="shared" si="67"/>
        <v>8</v>
      </c>
      <c r="AM9" s="185">
        <f t="shared" si="67"/>
        <v>8</v>
      </c>
      <c r="AN9" s="185">
        <f t="shared" si="67"/>
        <v>8</v>
      </c>
      <c r="AO9" s="185">
        <f t="shared" si="67"/>
        <v>8</v>
      </c>
      <c r="AP9" s="185">
        <f t="shared" si="67"/>
        <v>8</v>
      </c>
      <c r="AQ9" s="185">
        <f t="shared" si="67"/>
        <v>8</v>
      </c>
      <c r="AR9" s="48"/>
      <c r="AS9" s="48"/>
      <c r="AT9" s="48"/>
      <c r="AU9" s="48"/>
      <c r="AV9" s="48"/>
      <c r="AW9" s="48"/>
      <c r="AX9" s="48"/>
      <c r="AY9" s="48"/>
      <c r="AZ9" s="48"/>
      <c r="BA9" s="167"/>
      <c r="BB9" s="142"/>
      <c r="BC9" s="157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161"/>
      <c r="BY9" s="142"/>
      <c r="BZ9" s="164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167"/>
      <c r="CV9" s="142"/>
      <c r="CW9" s="157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161"/>
      <c r="DS9" s="142"/>
      <c r="DT9" s="164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167"/>
      <c r="EP9" s="142"/>
      <c r="EQ9" s="168"/>
      <c r="ER9" s="55"/>
      <c r="ES9" s="55"/>
      <c r="ET9" s="55"/>
      <c r="EU9" s="55"/>
      <c r="EV9" s="55"/>
      <c r="EW9" s="55"/>
      <c r="EX9" s="55"/>
      <c r="EY9" s="55"/>
      <c r="EZ9" s="55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170"/>
    </row>
    <row r="10" spans="2:168" ht="23.25" customHeight="1" x14ac:dyDescent="0.2">
      <c r="B10" s="180">
        <v>9</v>
      </c>
      <c r="C10" s="183" t="s">
        <v>260</v>
      </c>
      <c r="D10" s="62">
        <v>8</v>
      </c>
      <c r="E10" s="62">
        <v>8</v>
      </c>
      <c r="F10" s="172">
        <f t="shared" si="68"/>
        <v>16</v>
      </c>
      <c r="G10" s="177">
        <f>'IEP - INFRA. AL.'!R1</f>
        <v>2.190772639375</v>
      </c>
      <c r="H10" s="186"/>
      <c r="I10" s="157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161"/>
      <c r="AE10" s="165"/>
      <c r="AF10" s="164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185">
        <f t="shared" ref="AR10:BF11" si="69">$F10</f>
        <v>16</v>
      </c>
      <c r="AS10" s="185">
        <f t="shared" si="69"/>
        <v>16</v>
      </c>
      <c r="AT10" s="48"/>
      <c r="AU10" s="48"/>
      <c r="AV10" s="48"/>
      <c r="AW10" s="48"/>
      <c r="AX10" s="48"/>
      <c r="AY10" s="48"/>
      <c r="AZ10" s="48"/>
      <c r="BA10" s="167"/>
      <c r="BB10" s="142"/>
      <c r="BC10" s="157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161"/>
      <c r="BY10" s="142"/>
      <c r="BZ10" s="164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167"/>
      <c r="CV10" s="142"/>
      <c r="CW10" s="157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161"/>
      <c r="DS10" s="142"/>
      <c r="DT10" s="164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167"/>
      <c r="EP10" s="142"/>
      <c r="EQ10" s="168"/>
      <c r="ER10" s="55"/>
      <c r="ES10" s="55"/>
      <c r="ET10" s="55"/>
      <c r="EU10" s="55"/>
      <c r="EV10" s="55"/>
      <c r="EW10" s="55"/>
      <c r="EX10" s="55"/>
      <c r="EY10" s="55"/>
      <c r="EZ10" s="55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170"/>
    </row>
    <row r="11" spans="2:168" ht="23.25" customHeight="1" x14ac:dyDescent="0.2">
      <c r="B11" s="180">
        <v>10</v>
      </c>
      <c r="C11" s="183" t="s">
        <v>261</v>
      </c>
      <c r="D11" s="62">
        <v>8</v>
      </c>
      <c r="E11" s="62">
        <v>8</v>
      </c>
      <c r="F11" s="172">
        <f t="shared" si="68"/>
        <v>16</v>
      </c>
      <c r="G11" s="177">
        <f>'IEP-INFRA.DIST.'!R1</f>
        <v>11.633553049404686</v>
      </c>
      <c r="H11" s="186"/>
      <c r="I11" s="157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161"/>
      <c r="AE11" s="142"/>
      <c r="AF11" s="164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185">
        <f t="shared" ref="AT11" si="70">$F11</f>
        <v>16</v>
      </c>
      <c r="AU11" s="185">
        <f t="shared" si="69"/>
        <v>16</v>
      </c>
      <c r="AV11" s="185">
        <f t="shared" si="69"/>
        <v>16</v>
      </c>
      <c r="AW11" s="185">
        <f t="shared" si="69"/>
        <v>16</v>
      </c>
      <c r="AX11" s="185">
        <f t="shared" si="69"/>
        <v>16</v>
      </c>
      <c r="AY11" s="185">
        <f t="shared" si="69"/>
        <v>16</v>
      </c>
      <c r="AZ11" s="185">
        <f t="shared" si="69"/>
        <v>16</v>
      </c>
      <c r="BA11" s="185">
        <f t="shared" si="69"/>
        <v>16</v>
      </c>
      <c r="BB11" s="142"/>
      <c r="BC11" s="185">
        <f t="shared" si="69"/>
        <v>16</v>
      </c>
      <c r="BD11" s="185">
        <f t="shared" si="69"/>
        <v>16</v>
      </c>
      <c r="BE11" s="185">
        <f t="shared" si="69"/>
        <v>16</v>
      </c>
      <c r="BF11" s="185">
        <f t="shared" si="69"/>
        <v>16</v>
      </c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161"/>
      <c r="BY11" s="142"/>
      <c r="BZ11" s="164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167"/>
      <c r="CV11" s="142"/>
      <c r="CW11" s="157"/>
      <c r="CX11" s="56"/>
      <c r="CY11" s="56"/>
      <c r="CZ11" s="56"/>
      <c r="DA11" s="56"/>
      <c r="DB11" s="56"/>
      <c r="DC11" s="56"/>
      <c r="DD11" s="56"/>
      <c r="DE11" s="56"/>
      <c r="DF11" s="56"/>
      <c r="DG11" s="56"/>
      <c r="DH11" s="56"/>
      <c r="DI11" s="56"/>
      <c r="DJ11" s="56"/>
      <c r="DK11" s="56"/>
      <c r="DL11" s="56"/>
      <c r="DM11" s="56"/>
      <c r="DN11" s="56"/>
      <c r="DO11" s="56"/>
      <c r="DP11" s="56"/>
      <c r="DQ11" s="56"/>
      <c r="DR11" s="161"/>
      <c r="DS11" s="142"/>
      <c r="DT11" s="164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167"/>
      <c r="EP11" s="142"/>
      <c r="EQ11" s="168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170"/>
    </row>
    <row r="12" spans="2:168" ht="23.25" customHeight="1" x14ac:dyDescent="0.2">
      <c r="B12" s="182">
        <v>11</v>
      </c>
      <c r="C12" s="181" t="s">
        <v>155</v>
      </c>
      <c r="D12" s="62">
        <v>12</v>
      </c>
      <c r="E12" s="62">
        <v>4</v>
      </c>
      <c r="F12" s="172">
        <f t="shared" si="68"/>
        <v>16</v>
      </c>
      <c r="G12" s="177">
        <f>'REV. ARG.'!R1</f>
        <v>8.8639122643805006</v>
      </c>
      <c r="H12" s="186"/>
      <c r="I12" s="157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161"/>
      <c r="AE12" s="142"/>
      <c r="AF12" s="164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167"/>
      <c r="BB12" s="142"/>
      <c r="BC12" s="157"/>
      <c r="BD12" s="56"/>
      <c r="BE12" s="56"/>
      <c r="BF12" s="56"/>
      <c r="BG12" s="185">
        <f t="shared" ref="BG12" si="71">$F12</f>
        <v>16</v>
      </c>
      <c r="BH12" s="56"/>
      <c r="BI12" s="56"/>
      <c r="BJ12" s="185">
        <f t="shared" ref="BJ12:BN12" si="72">$F12</f>
        <v>16</v>
      </c>
      <c r="BK12" s="185">
        <f t="shared" si="72"/>
        <v>16</v>
      </c>
      <c r="BL12" s="185">
        <f t="shared" si="72"/>
        <v>16</v>
      </c>
      <c r="BM12" s="185">
        <f t="shared" si="72"/>
        <v>16</v>
      </c>
      <c r="BN12" s="185">
        <f t="shared" si="72"/>
        <v>16</v>
      </c>
      <c r="BO12" s="185">
        <f t="shared" ref="BO12:BX14" si="73">$F12</f>
        <v>16</v>
      </c>
      <c r="BP12" s="56"/>
      <c r="BQ12" s="56"/>
      <c r="BR12" s="56"/>
      <c r="BS12" s="185">
        <f t="shared" si="73"/>
        <v>16</v>
      </c>
      <c r="BT12" s="185">
        <f t="shared" si="73"/>
        <v>16</v>
      </c>
      <c r="BU12" s="56"/>
      <c r="BV12" s="56"/>
      <c r="BW12" s="56"/>
      <c r="BX12" s="161"/>
      <c r="BY12" s="142"/>
      <c r="BZ12" s="164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167"/>
      <c r="CV12" s="142"/>
      <c r="CW12" s="157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161"/>
      <c r="DS12" s="142"/>
      <c r="DT12" s="164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167"/>
      <c r="EP12" s="142"/>
      <c r="EQ12" s="168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170"/>
    </row>
    <row r="13" spans="2:168" ht="23.25" customHeight="1" x14ac:dyDescent="0.2">
      <c r="B13" s="180">
        <v>12</v>
      </c>
      <c r="C13" s="181" t="s">
        <v>156</v>
      </c>
      <c r="D13" s="62">
        <v>9</v>
      </c>
      <c r="E13" s="62">
        <v>4</v>
      </c>
      <c r="F13" s="172">
        <f t="shared" si="68"/>
        <v>13</v>
      </c>
      <c r="G13" s="177">
        <f>'REV. DECOR. - PISO, SOL. PEIT.'!R1</f>
        <v>4.0001875</v>
      </c>
      <c r="H13" s="186"/>
      <c r="I13" s="157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161"/>
      <c r="AE13" s="142"/>
      <c r="AF13" s="164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167"/>
      <c r="BB13" s="142"/>
      <c r="BC13" s="157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185">
        <f t="shared" si="73"/>
        <v>13</v>
      </c>
      <c r="BV13" s="185">
        <f t="shared" si="73"/>
        <v>13</v>
      </c>
      <c r="BW13" s="185">
        <f t="shared" si="73"/>
        <v>13</v>
      </c>
      <c r="BX13" s="185">
        <f t="shared" si="73"/>
        <v>13</v>
      </c>
      <c r="BY13" s="142"/>
      <c r="BZ13" s="164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167"/>
      <c r="CV13" s="142"/>
      <c r="CW13" s="157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161"/>
      <c r="DS13" s="142"/>
      <c r="DT13" s="164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167"/>
      <c r="EP13" s="142"/>
      <c r="EQ13" s="168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170"/>
    </row>
    <row r="14" spans="2:168" ht="23.25" customHeight="1" x14ac:dyDescent="0.2">
      <c r="B14" s="180">
        <v>13</v>
      </c>
      <c r="C14" s="181" t="s">
        <v>181</v>
      </c>
      <c r="D14" s="62">
        <v>1</v>
      </c>
      <c r="E14" s="62">
        <v>1</v>
      </c>
      <c r="F14" s="172">
        <f t="shared" si="68"/>
        <v>2</v>
      </c>
      <c r="G14" s="177">
        <f>'REV. DECOR. - PISO, SOL. PEIT.'!R6</f>
        <v>3.0140349999999998</v>
      </c>
      <c r="H14" s="186"/>
      <c r="I14" s="157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161"/>
      <c r="AE14" s="142"/>
      <c r="AF14" s="164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167"/>
      <c r="BB14" s="142"/>
      <c r="BC14" s="157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185">
        <f t="shared" si="73"/>
        <v>2</v>
      </c>
      <c r="BW14" s="185">
        <f t="shared" si="73"/>
        <v>2</v>
      </c>
      <c r="BX14" s="185">
        <f t="shared" si="73"/>
        <v>2</v>
      </c>
      <c r="BY14" s="142"/>
      <c r="BZ14" s="164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167"/>
      <c r="CV14" s="142"/>
      <c r="CW14" s="157"/>
      <c r="CX14" s="56"/>
      <c r="CY14" s="56"/>
      <c r="CZ14" s="56"/>
      <c r="DA14" s="56"/>
      <c r="DB14" s="56"/>
      <c r="DC14" s="56"/>
      <c r="DD14" s="56"/>
      <c r="DE14" s="56"/>
      <c r="DF14" s="56"/>
      <c r="DG14" s="56"/>
      <c r="DH14" s="56"/>
      <c r="DI14" s="56"/>
      <c r="DJ14" s="56"/>
      <c r="DK14" s="56"/>
      <c r="DL14" s="56"/>
      <c r="DM14" s="56"/>
      <c r="DN14" s="56"/>
      <c r="DO14" s="56"/>
      <c r="DP14" s="56"/>
      <c r="DQ14" s="56"/>
      <c r="DR14" s="161"/>
      <c r="DS14" s="142"/>
      <c r="DT14" s="164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167"/>
      <c r="EP14" s="142"/>
      <c r="EQ14" s="168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170"/>
    </row>
    <row r="15" spans="2:168" ht="23.25" customHeight="1" x14ac:dyDescent="0.2">
      <c r="B15" s="180" t="s">
        <v>263</v>
      </c>
      <c r="C15" s="181" t="s">
        <v>170</v>
      </c>
      <c r="D15" s="62">
        <v>2</v>
      </c>
      <c r="E15" s="62">
        <v>1</v>
      </c>
      <c r="F15" s="172">
        <f>D15+E15</f>
        <v>3</v>
      </c>
      <c r="G15" s="177">
        <f>'ESQ. - P'!R1</f>
        <v>8.097458249999999</v>
      </c>
      <c r="H15" s="186"/>
      <c r="I15" s="157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161"/>
      <c r="AE15" s="142"/>
      <c r="AF15" s="164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167"/>
      <c r="BB15" s="142"/>
      <c r="BC15" s="157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161"/>
      <c r="BY15" s="142"/>
      <c r="BZ15" s="164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167"/>
      <c r="CV15" s="142"/>
      <c r="CW15" s="157"/>
      <c r="CX15" s="56"/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185">
        <f t="shared" ref="DI15:DR20" si="74">$F15</f>
        <v>3</v>
      </c>
      <c r="DJ15" s="185">
        <f t="shared" si="74"/>
        <v>3</v>
      </c>
      <c r="DK15" s="185">
        <f t="shared" si="74"/>
        <v>3</v>
      </c>
      <c r="DL15" s="185">
        <f t="shared" si="74"/>
        <v>3</v>
      </c>
      <c r="DM15" s="185">
        <f t="shared" si="74"/>
        <v>3</v>
      </c>
      <c r="DN15" s="185">
        <f t="shared" si="74"/>
        <v>3</v>
      </c>
      <c r="DO15" s="185">
        <f t="shared" si="74"/>
        <v>3</v>
      </c>
      <c r="DP15" s="185">
        <f t="shared" si="74"/>
        <v>3</v>
      </c>
      <c r="DQ15" s="56"/>
      <c r="DR15" s="161"/>
      <c r="DS15" s="142"/>
      <c r="DT15" s="164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167"/>
      <c r="EP15" s="142"/>
      <c r="EQ15" s="168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170"/>
    </row>
    <row r="16" spans="2:168" ht="23.25" customHeight="1" x14ac:dyDescent="0.2">
      <c r="B16" s="180" t="s">
        <v>264</v>
      </c>
      <c r="C16" s="181" t="s">
        <v>167</v>
      </c>
      <c r="D16" s="62">
        <v>3</v>
      </c>
      <c r="E16" s="62">
        <v>1</v>
      </c>
      <c r="F16" s="172">
        <f>D16+E16</f>
        <v>4</v>
      </c>
      <c r="G16" s="177">
        <f>'ESQ. - P'!R31</f>
        <v>2.2050768000000001</v>
      </c>
      <c r="H16" s="186"/>
      <c r="I16" s="157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161"/>
      <c r="AE16" s="142"/>
      <c r="AF16" s="164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167"/>
      <c r="BB16" s="142"/>
      <c r="BC16" s="157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161"/>
      <c r="BY16" s="142"/>
      <c r="BZ16" s="164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167"/>
      <c r="CV16" s="142"/>
      <c r="CW16" s="157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185">
        <f t="shared" si="74"/>
        <v>4</v>
      </c>
      <c r="DR16" s="185">
        <f t="shared" si="74"/>
        <v>4</v>
      </c>
      <c r="DS16" s="142"/>
      <c r="DT16" s="164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167"/>
      <c r="EP16" s="142"/>
      <c r="EQ16" s="168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170"/>
    </row>
    <row r="17" spans="2:168" ht="23.25" customHeight="1" x14ac:dyDescent="0.2">
      <c r="B17" s="180" t="s">
        <v>265</v>
      </c>
      <c r="C17" s="181" t="s">
        <v>168</v>
      </c>
      <c r="D17" s="62">
        <v>1</v>
      </c>
      <c r="E17" s="62">
        <v>1</v>
      </c>
      <c r="F17" s="172">
        <f>D17+E17</f>
        <v>2</v>
      </c>
      <c r="G17" s="177">
        <f>'ESQ. - P'!R40</f>
        <v>0.52499999999999991</v>
      </c>
      <c r="H17" s="186"/>
      <c r="I17" s="157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161"/>
      <c r="AE17" s="142"/>
      <c r="AF17" s="164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167"/>
      <c r="BB17" s="142"/>
      <c r="BC17" s="157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161"/>
      <c r="BY17" s="142"/>
      <c r="BZ17" s="164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167"/>
      <c r="CV17" s="142"/>
      <c r="CW17" s="157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185">
        <f t="shared" si="74"/>
        <v>2</v>
      </c>
      <c r="DS17" s="142"/>
      <c r="DT17" s="164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167"/>
      <c r="EP17" s="142"/>
      <c r="EQ17" s="168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170"/>
    </row>
    <row r="18" spans="2:168" ht="23.25" customHeight="1" x14ac:dyDescent="0.2">
      <c r="B18" s="180" t="s">
        <v>266</v>
      </c>
      <c r="C18" s="181" t="s">
        <v>161</v>
      </c>
      <c r="D18" s="62">
        <v>2</v>
      </c>
      <c r="E18" s="62">
        <v>1</v>
      </c>
      <c r="F18" s="172">
        <f>D18+E18</f>
        <v>3</v>
      </c>
      <c r="G18" s="177">
        <f>'ESQ. - PAIN. E J'!R1</f>
        <v>2.4671700000000003</v>
      </c>
      <c r="H18" s="186"/>
      <c r="I18" s="157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161"/>
      <c r="AE18" s="142"/>
      <c r="AF18" s="164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167"/>
      <c r="BB18" s="142"/>
      <c r="BC18" s="157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161"/>
      <c r="BY18" s="142"/>
      <c r="BZ18" s="164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167"/>
      <c r="CV18" s="142"/>
      <c r="CW18" s="157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185">
        <f t="shared" si="74"/>
        <v>3</v>
      </c>
      <c r="DP18" s="185">
        <f t="shared" si="74"/>
        <v>3</v>
      </c>
      <c r="DQ18" s="185">
        <f t="shared" si="74"/>
        <v>3</v>
      </c>
      <c r="DR18" s="161"/>
      <c r="DS18" s="142"/>
      <c r="DT18" s="164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167"/>
      <c r="EP18" s="142"/>
      <c r="EQ18" s="168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170"/>
    </row>
    <row r="19" spans="2:168" ht="23.25" customHeight="1" x14ac:dyDescent="0.2">
      <c r="B19" s="180" t="s">
        <v>267</v>
      </c>
      <c r="C19" s="181" t="s">
        <v>159</v>
      </c>
      <c r="D19" s="62">
        <v>2</v>
      </c>
      <c r="E19" s="62">
        <v>1</v>
      </c>
      <c r="F19" s="172">
        <f t="shared" si="68"/>
        <v>3</v>
      </c>
      <c r="G19" s="177">
        <f>'ESQ. - PAIN. E J'!R23</f>
        <v>7.2803843749999988</v>
      </c>
      <c r="H19" s="186"/>
      <c r="I19" s="157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161"/>
      <c r="AE19" s="142"/>
      <c r="AF19" s="164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167"/>
      <c r="BB19" s="142"/>
      <c r="BC19" s="157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161"/>
      <c r="BY19" s="142"/>
      <c r="BZ19" s="164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167"/>
      <c r="CV19" s="142"/>
      <c r="CW19" s="157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185">
        <f t="shared" si="74"/>
        <v>3</v>
      </c>
      <c r="DJ19" s="185">
        <f t="shared" si="74"/>
        <v>3</v>
      </c>
      <c r="DK19" s="185">
        <f t="shared" si="74"/>
        <v>3</v>
      </c>
      <c r="DL19" s="185">
        <f t="shared" si="74"/>
        <v>3</v>
      </c>
      <c r="DM19" s="185">
        <f t="shared" si="74"/>
        <v>3</v>
      </c>
      <c r="DN19" s="185">
        <f t="shared" si="74"/>
        <v>3</v>
      </c>
      <c r="DO19" s="185">
        <f t="shared" si="74"/>
        <v>3</v>
      </c>
      <c r="DP19" s="56"/>
      <c r="DQ19" s="56"/>
      <c r="DR19" s="161"/>
      <c r="DS19" s="142"/>
      <c r="DT19" s="164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167"/>
      <c r="EP19" s="142"/>
      <c r="EQ19" s="168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170"/>
    </row>
    <row r="20" spans="2:168" ht="23.25" customHeight="1" x14ac:dyDescent="0.2">
      <c r="B20" s="180" t="s">
        <v>268</v>
      </c>
      <c r="C20" s="181" t="s">
        <v>169</v>
      </c>
      <c r="D20" s="62">
        <v>1</v>
      </c>
      <c r="E20" s="62">
        <v>1</v>
      </c>
      <c r="F20" s="172">
        <f t="shared" si="68"/>
        <v>2</v>
      </c>
      <c r="G20" s="177">
        <f>'ESQ. - P'!R46</f>
        <v>1.0501449999999999</v>
      </c>
      <c r="H20" s="186"/>
      <c r="I20" s="157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161"/>
      <c r="AE20" s="142"/>
      <c r="AF20" s="164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167"/>
      <c r="BB20" s="142"/>
      <c r="BC20" s="157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161"/>
      <c r="BY20" s="142"/>
      <c r="BZ20" s="164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167"/>
      <c r="CV20" s="142"/>
      <c r="CW20" s="157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185">
        <f t="shared" si="74"/>
        <v>2</v>
      </c>
      <c r="DS20" s="142"/>
      <c r="DT20" s="164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167"/>
      <c r="EP20" s="142"/>
      <c r="EQ20" s="168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170"/>
    </row>
    <row r="21" spans="2:168" ht="23.25" customHeight="1" x14ac:dyDescent="0.2">
      <c r="B21" s="180">
        <v>15</v>
      </c>
      <c r="C21" s="181" t="s">
        <v>262</v>
      </c>
      <c r="D21" s="62">
        <v>8</v>
      </c>
      <c r="E21" s="62">
        <v>8</v>
      </c>
      <c r="F21" s="172">
        <f t="shared" si="68"/>
        <v>16</v>
      </c>
      <c r="G21" s="177">
        <f>'REV. PAREDE - CER.'!R1</f>
        <v>2.8458203125000003</v>
      </c>
      <c r="H21" s="186"/>
      <c r="I21" s="157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161"/>
      <c r="AE21" s="142"/>
      <c r="AF21" s="164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167"/>
      <c r="BB21" s="142"/>
      <c r="BC21" s="157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161"/>
      <c r="BW21" s="161"/>
      <c r="BX21" s="161"/>
      <c r="BY21" s="142"/>
      <c r="BZ21" s="185">
        <f t="shared" ref="BZ21:CB21" si="75">$F21</f>
        <v>16</v>
      </c>
      <c r="CA21" s="185">
        <f t="shared" si="75"/>
        <v>16</v>
      </c>
      <c r="CB21" s="185">
        <f t="shared" si="75"/>
        <v>16</v>
      </c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167"/>
      <c r="CV21" s="142"/>
      <c r="CW21" s="157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161"/>
      <c r="DS21" s="142"/>
      <c r="DT21" s="164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167"/>
      <c r="EP21" s="142"/>
      <c r="EQ21" s="168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170"/>
    </row>
    <row r="22" spans="2:168" ht="23.25" customHeight="1" x14ac:dyDescent="0.2">
      <c r="B22" s="180">
        <v>16</v>
      </c>
      <c r="C22" s="181" t="s">
        <v>32</v>
      </c>
      <c r="D22" s="62">
        <v>6</v>
      </c>
      <c r="E22" s="62">
        <v>3</v>
      </c>
      <c r="F22" s="172">
        <f t="shared" si="68"/>
        <v>9</v>
      </c>
      <c r="G22" s="190">
        <f>'PEDRAS - BANC. DIV.'!R1</f>
        <v>0.95752187499999997</v>
      </c>
      <c r="H22" s="186"/>
      <c r="I22" s="157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161"/>
      <c r="AE22" s="142"/>
      <c r="AF22" s="164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167"/>
      <c r="BB22" s="142"/>
      <c r="BC22" s="157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161"/>
      <c r="BY22" s="142"/>
      <c r="BZ22" s="164"/>
      <c r="CA22" s="48"/>
      <c r="CB22" s="48"/>
      <c r="CC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185">
        <f t="shared" ref="CU22" si="76">$F22</f>
        <v>9</v>
      </c>
      <c r="CV22" s="142"/>
      <c r="CW22" s="157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161"/>
      <c r="DS22" s="142"/>
      <c r="DT22" s="164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167"/>
      <c r="EP22" s="142"/>
      <c r="EQ22" s="168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170"/>
    </row>
    <row r="23" spans="2:168" ht="23.25" customHeight="1" x14ac:dyDescent="0.2">
      <c r="B23" s="180">
        <v>17</v>
      </c>
      <c r="C23" s="181" t="s">
        <v>186</v>
      </c>
      <c r="D23" s="62">
        <v>5</v>
      </c>
      <c r="E23" s="62">
        <v>3</v>
      </c>
      <c r="F23" s="172">
        <f t="shared" si="68"/>
        <v>8</v>
      </c>
      <c r="G23" s="177">
        <f>PINT.!R1</f>
        <v>4.0557562500000008</v>
      </c>
      <c r="H23" s="186"/>
      <c r="I23" s="157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161"/>
      <c r="AE23" s="142"/>
      <c r="AF23" s="164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167"/>
      <c r="BB23" s="142"/>
      <c r="BC23" s="157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161"/>
      <c r="BY23" s="142"/>
      <c r="BZ23" s="164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167"/>
      <c r="CV23" s="142"/>
      <c r="CW23" s="157"/>
      <c r="CX23" s="56"/>
      <c r="CY23" s="56"/>
      <c r="CZ23" s="56"/>
      <c r="DA23" s="56"/>
      <c r="DB23" s="185">
        <f t="shared" ref="DB23:DE23" si="77">$F23</f>
        <v>8</v>
      </c>
      <c r="DC23" s="185">
        <f t="shared" si="77"/>
        <v>8</v>
      </c>
      <c r="DD23" s="185">
        <f t="shared" si="77"/>
        <v>8</v>
      </c>
      <c r="DE23" s="185">
        <f t="shared" si="77"/>
        <v>8</v>
      </c>
      <c r="DF23" s="56"/>
      <c r="DG23" s="56"/>
      <c r="DH23" s="56"/>
      <c r="DI23" s="56"/>
      <c r="DJ23" s="56"/>
      <c r="DK23" s="56"/>
      <c r="DL23" s="56"/>
      <c r="DM23" s="56"/>
      <c r="DN23" s="56"/>
      <c r="DO23" s="56"/>
      <c r="DP23" s="56"/>
      <c r="DQ23" s="56"/>
      <c r="DR23" s="161"/>
      <c r="DS23" s="142"/>
      <c r="DT23" s="164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167"/>
      <c r="EP23" s="142"/>
      <c r="EQ23" s="168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170"/>
    </row>
    <row r="24" spans="2:168" ht="23.25" customHeight="1" x14ac:dyDescent="0.2">
      <c r="B24" s="180">
        <v>18</v>
      </c>
      <c r="C24" s="181" t="s">
        <v>189</v>
      </c>
      <c r="D24" s="62">
        <v>5</v>
      </c>
      <c r="E24" s="62">
        <v>2</v>
      </c>
      <c r="F24" s="172">
        <f t="shared" si="68"/>
        <v>7</v>
      </c>
      <c r="G24" s="177">
        <f>PINT.!R10</f>
        <v>2.77811875</v>
      </c>
      <c r="H24" s="186"/>
      <c r="I24" s="157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161"/>
      <c r="AE24" s="142"/>
      <c r="AF24" s="164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167"/>
      <c r="BB24" s="142"/>
      <c r="BC24" s="157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161"/>
      <c r="BY24" s="142"/>
      <c r="BZ24" s="164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167"/>
      <c r="CV24" s="142"/>
      <c r="CW24" s="157"/>
      <c r="CX24" s="56"/>
      <c r="CY24" s="56"/>
      <c r="CZ24" s="56"/>
      <c r="DA24" s="56"/>
      <c r="DB24" s="56"/>
      <c r="DC24" s="56"/>
      <c r="DD24" s="56"/>
      <c r="DE24" s="56"/>
      <c r="DF24" s="56"/>
      <c r="DG24" s="56"/>
      <c r="DH24" s="56"/>
      <c r="DI24" s="56"/>
      <c r="DJ24" s="56"/>
      <c r="DK24" s="56"/>
      <c r="DL24" s="56"/>
      <c r="DM24" s="56"/>
      <c r="DN24" s="56"/>
      <c r="DO24" s="56"/>
      <c r="DP24" s="185">
        <f t="shared" ref="DP24:DR24" si="78">$F24</f>
        <v>7</v>
      </c>
      <c r="DQ24" s="185">
        <f t="shared" si="78"/>
        <v>7</v>
      </c>
      <c r="DR24" s="185">
        <f t="shared" si="78"/>
        <v>7</v>
      </c>
      <c r="DS24" s="142"/>
      <c r="DT24" s="164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167"/>
      <c r="EP24" s="142"/>
      <c r="EQ24" s="168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170"/>
    </row>
    <row r="25" spans="2:168" ht="23.25" customHeight="1" x14ac:dyDescent="0.2">
      <c r="B25" s="180">
        <v>19</v>
      </c>
      <c r="C25" s="181" t="s">
        <v>282</v>
      </c>
      <c r="D25" s="62">
        <v>2</v>
      </c>
      <c r="E25" s="62">
        <v>2</v>
      </c>
      <c r="F25" s="172">
        <f t="shared" si="68"/>
        <v>4</v>
      </c>
      <c r="G25" s="177">
        <f>'REV. PAREDE - CER.'!R10</f>
        <v>1.1025</v>
      </c>
      <c r="H25" s="186"/>
      <c r="I25" s="157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161"/>
      <c r="AE25" s="142"/>
      <c r="AF25" s="164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167"/>
      <c r="BB25" s="142"/>
      <c r="BC25" s="157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161"/>
      <c r="BY25" s="142"/>
      <c r="BZ25" s="164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185">
        <f t="shared" ref="CI25:CX28" si="79">$F25</f>
        <v>4</v>
      </c>
      <c r="CV25" s="142"/>
      <c r="CW25" s="157"/>
      <c r="CX25" s="56"/>
      <c r="CY25" s="56"/>
      <c r="CZ25" s="56"/>
      <c r="DA25" s="56"/>
      <c r="DB25" s="56"/>
      <c r="DC25" s="56"/>
      <c r="DD25" s="56"/>
      <c r="DE25" s="56"/>
      <c r="DF25" s="56"/>
      <c r="DG25" s="56"/>
      <c r="DH25" s="56"/>
      <c r="DI25" s="56"/>
      <c r="DJ25" s="56"/>
      <c r="DK25" s="56"/>
      <c r="DL25" s="56"/>
      <c r="DM25" s="56"/>
      <c r="DN25" s="56"/>
      <c r="DO25" s="56"/>
      <c r="DP25" s="56"/>
      <c r="DQ25" s="56"/>
      <c r="DR25" s="161"/>
      <c r="DS25" s="142"/>
      <c r="DT25" s="164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167"/>
      <c r="EP25" s="142"/>
      <c r="EQ25" s="168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170"/>
    </row>
    <row r="26" spans="2:168" ht="23.25" customHeight="1" x14ac:dyDescent="0.2">
      <c r="B26" s="180">
        <v>20</v>
      </c>
      <c r="C26" s="183" t="s">
        <v>269</v>
      </c>
      <c r="D26" s="61">
        <v>8</v>
      </c>
      <c r="E26" s="61">
        <v>8</v>
      </c>
      <c r="F26" s="172">
        <f t="shared" si="68"/>
        <v>16</v>
      </c>
      <c r="G26" s="177">
        <f>'IEP - CAB'!R1</f>
        <v>4.8964583125000001</v>
      </c>
      <c r="H26" s="186"/>
      <c r="I26" s="157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161"/>
      <c r="AE26" s="142"/>
      <c r="AF26" s="164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167"/>
      <c r="BB26" s="142"/>
      <c r="BC26" s="157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161"/>
      <c r="BY26" s="142"/>
      <c r="BZ26" s="164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167"/>
      <c r="CV26" s="142"/>
      <c r="CW26" s="185">
        <f t="shared" si="79"/>
        <v>16</v>
      </c>
      <c r="CX26" s="185">
        <f t="shared" si="79"/>
        <v>16</v>
      </c>
      <c r="CY26" s="185">
        <f t="shared" ref="CY26:DA26" si="80">$F26</f>
        <v>16</v>
      </c>
      <c r="CZ26" s="185">
        <f t="shared" si="80"/>
        <v>16</v>
      </c>
      <c r="DA26" s="185">
        <f t="shared" si="80"/>
        <v>16</v>
      </c>
      <c r="DB26" s="56"/>
      <c r="DC26" s="56"/>
      <c r="DD26" s="56"/>
      <c r="DE26" s="56"/>
      <c r="DF26" s="56"/>
      <c r="DG26" s="56"/>
      <c r="DH26" s="56"/>
      <c r="DI26" s="56"/>
      <c r="DJ26" s="56"/>
      <c r="DK26" s="56"/>
      <c r="DL26" s="56"/>
      <c r="DM26" s="56"/>
      <c r="DN26" s="56"/>
      <c r="DO26" s="56"/>
      <c r="DP26" s="56"/>
      <c r="DQ26" s="56"/>
      <c r="DR26" s="161"/>
      <c r="DS26" s="142"/>
      <c r="DT26" s="164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167"/>
      <c r="EP26" s="142"/>
      <c r="EQ26" s="168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170"/>
    </row>
    <row r="27" spans="2:168" ht="23.25" customHeight="1" x14ac:dyDescent="0.2">
      <c r="B27" s="180">
        <v>21</v>
      </c>
      <c r="C27" s="181" t="s">
        <v>33</v>
      </c>
      <c r="D27" s="62">
        <v>10</v>
      </c>
      <c r="E27" s="62">
        <v>6</v>
      </c>
      <c r="F27" s="172">
        <f t="shared" ref="F27:F40" si="81">D27+E27</f>
        <v>16</v>
      </c>
      <c r="G27" s="177">
        <f>FORROS!R1</f>
        <v>6.469626139401667</v>
      </c>
      <c r="H27" s="186"/>
      <c r="I27" s="157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161"/>
      <c r="AE27" s="142"/>
      <c r="AF27" s="164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167"/>
      <c r="BB27" s="142"/>
      <c r="BC27" s="157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  <c r="BS27" s="56"/>
      <c r="BT27" s="56"/>
      <c r="BU27" s="56"/>
      <c r="BV27" s="56"/>
      <c r="BW27" s="56"/>
      <c r="BX27" s="161"/>
      <c r="BY27" s="142"/>
      <c r="BZ27" s="164"/>
      <c r="CA27" s="48"/>
      <c r="CB27" s="48"/>
      <c r="CC27" s="185">
        <f t="shared" ref="CC27:CH27" si="82">$F27</f>
        <v>16</v>
      </c>
      <c r="CD27" s="185">
        <f t="shared" si="82"/>
        <v>16</v>
      </c>
      <c r="CE27" s="185">
        <f t="shared" si="82"/>
        <v>16</v>
      </c>
      <c r="CF27" s="185">
        <f t="shared" si="82"/>
        <v>16</v>
      </c>
      <c r="CG27" s="185">
        <f t="shared" si="82"/>
        <v>16</v>
      </c>
      <c r="CH27" s="185">
        <f t="shared" si="82"/>
        <v>16</v>
      </c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167"/>
      <c r="CV27" s="142"/>
      <c r="CW27" s="157"/>
      <c r="CX27" s="56"/>
      <c r="CY27" s="56"/>
      <c r="CZ27" s="56"/>
      <c r="DA27" s="56"/>
      <c r="DB27" s="56"/>
      <c r="DC27" s="56"/>
      <c r="DD27" s="56"/>
      <c r="DE27" s="157"/>
      <c r="DF27" s="157"/>
      <c r="DG27" s="56"/>
      <c r="DH27" s="56"/>
      <c r="DI27" s="56"/>
      <c r="DJ27" s="56"/>
      <c r="DK27" s="56"/>
      <c r="DL27" s="56"/>
      <c r="DM27" s="56"/>
      <c r="DN27" s="56"/>
      <c r="DO27" s="56"/>
      <c r="DP27" s="56"/>
      <c r="DQ27" s="56"/>
      <c r="DR27" s="161"/>
      <c r="DS27" s="142"/>
      <c r="DT27" s="164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167"/>
      <c r="EP27" s="142"/>
      <c r="EQ27" s="168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170"/>
    </row>
    <row r="28" spans="2:168" ht="23.25" customHeight="1" x14ac:dyDescent="0.2">
      <c r="B28" s="180">
        <v>22</v>
      </c>
      <c r="C28" s="181" t="s">
        <v>36</v>
      </c>
      <c r="D28" s="62">
        <v>7</v>
      </c>
      <c r="E28" s="62">
        <v>9</v>
      </c>
      <c r="F28" s="172">
        <f t="shared" si="81"/>
        <v>16</v>
      </c>
      <c r="G28" s="177">
        <f>DIV.MOD.!R1</f>
        <v>12.483946428571429</v>
      </c>
      <c r="H28" s="186"/>
      <c r="I28" s="157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161"/>
      <c r="AE28" s="142"/>
      <c r="AF28" s="164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167"/>
      <c r="BB28" s="142"/>
      <c r="BC28" s="157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  <c r="BS28" s="56"/>
      <c r="BT28" s="56"/>
      <c r="BU28" s="56"/>
      <c r="BV28" s="56"/>
      <c r="BW28" s="56"/>
      <c r="BX28" s="161"/>
      <c r="BY28" s="142"/>
      <c r="BZ28" s="164"/>
      <c r="CA28" s="48"/>
      <c r="CB28" s="48"/>
      <c r="CC28" s="48"/>
      <c r="CD28" s="48"/>
      <c r="CE28" s="48"/>
      <c r="CF28" s="48"/>
      <c r="CG28" s="48"/>
      <c r="CH28" s="48"/>
      <c r="CI28" s="185">
        <f t="shared" si="79"/>
        <v>16</v>
      </c>
      <c r="CJ28" s="185">
        <f t="shared" si="79"/>
        <v>16</v>
      </c>
      <c r="CK28" s="185">
        <f t="shared" si="79"/>
        <v>16</v>
      </c>
      <c r="CL28" s="185">
        <f t="shared" si="79"/>
        <v>16</v>
      </c>
      <c r="CM28" s="185">
        <f t="shared" si="79"/>
        <v>16</v>
      </c>
      <c r="CN28" s="185">
        <f t="shared" si="79"/>
        <v>16</v>
      </c>
      <c r="CO28" s="185">
        <f t="shared" si="79"/>
        <v>16</v>
      </c>
      <c r="CP28" s="185">
        <f t="shared" si="79"/>
        <v>16</v>
      </c>
      <c r="CQ28" s="185">
        <f t="shared" si="79"/>
        <v>16</v>
      </c>
      <c r="CR28" s="185">
        <f t="shared" si="79"/>
        <v>16</v>
      </c>
      <c r="CS28" s="185">
        <f t="shared" si="79"/>
        <v>16</v>
      </c>
      <c r="CT28" s="185">
        <f t="shared" si="79"/>
        <v>16</v>
      </c>
      <c r="CU28" s="167"/>
      <c r="CV28" s="142"/>
      <c r="CW28" s="157"/>
      <c r="CX28" s="157"/>
      <c r="CY28" s="157"/>
      <c r="CZ28" s="157"/>
      <c r="DA28" s="157"/>
      <c r="DB28" s="157"/>
      <c r="DC28" s="157"/>
      <c r="DD28" s="157"/>
      <c r="DE28" s="157"/>
      <c r="DF28" s="157"/>
      <c r="DG28" s="157"/>
      <c r="DH28" s="157"/>
      <c r="DI28" s="157"/>
      <c r="DJ28" s="56"/>
      <c r="DK28" s="56"/>
      <c r="DL28" s="56"/>
      <c r="DM28" s="56"/>
      <c r="DN28" s="56"/>
      <c r="DO28" s="56"/>
      <c r="DP28" s="56"/>
      <c r="DQ28" s="56"/>
      <c r="DR28" s="161"/>
      <c r="DS28" s="142"/>
      <c r="DT28" s="164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167"/>
      <c r="EP28" s="142"/>
      <c r="EQ28" s="168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170"/>
    </row>
    <row r="29" spans="2:168" ht="23.25" customHeight="1" x14ac:dyDescent="0.2">
      <c r="B29" s="180">
        <v>23</v>
      </c>
      <c r="C29" s="183" t="s">
        <v>270</v>
      </c>
      <c r="D29" s="62">
        <v>4</v>
      </c>
      <c r="E29" s="62">
        <v>4</v>
      </c>
      <c r="F29" s="172">
        <f t="shared" si="81"/>
        <v>8</v>
      </c>
      <c r="G29" s="177">
        <f>'IEP - LUM.'!R1</f>
        <v>3.6332656249999999</v>
      </c>
      <c r="H29" s="186"/>
      <c r="I29" s="157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161"/>
      <c r="AE29" s="142"/>
      <c r="AF29" s="164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167"/>
      <c r="BB29" s="142"/>
      <c r="BC29" s="157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161"/>
      <c r="BY29" s="142"/>
      <c r="BZ29" s="164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167"/>
      <c r="CV29" s="142"/>
      <c r="CW29" s="157"/>
      <c r="CX29" s="56"/>
      <c r="CY29" s="56"/>
      <c r="CZ29" s="56"/>
      <c r="DA29" s="56"/>
      <c r="DB29" s="185">
        <f t="shared" ref="DB29:DE29" si="83">$F29</f>
        <v>8</v>
      </c>
      <c r="DC29" s="185">
        <f t="shared" si="83"/>
        <v>8</v>
      </c>
      <c r="DD29" s="185">
        <f t="shared" si="83"/>
        <v>8</v>
      </c>
      <c r="DE29" s="185">
        <f t="shared" si="83"/>
        <v>8</v>
      </c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161"/>
      <c r="DS29" s="142"/>
      <c r="DT29" s="164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167"/>
      <c r="EP29" s="142"/>
      <c r="EQ29" s="168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FG29" s="55"/>
      <c r="FH29" s="55"/>
      <c r="FI29" s="55"/>
      <c r="FJ29" s="55"/>
      <c r="FK29" s="55"/>
      <c r="FL29" s="170"/>
    </row>
    <row r="30" spans="2:168" ht="23.25" customHeight="1" x14ac:dyDescent="0.2">
      <c r="B30" s="180">
        <v>24</v>
      </c>
      <c r="C30" s="183" t="s">
        <v>271</v>
      </c>
      <c r="D30" s="62">
        <v>4</v>
      </c>
      <c r="E30" s="62">
        <v>4</v>
      </c>
      <c r="F30" s="172">
        <f t="shared" si="81"/>
        <v>8</v>
      </c>
      <c r="G30" s="177">
        <f>'IEP-QUADROS'!R1</f>
        <v>2.6875</v>
      </c>
      <c r="H30" s="186"/>
      <c r="I30" s="157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161"/>
      <c r="AE30" s="142"/>
      <c r="AF30" s="164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167"/>
      <c r="BB30" s="142"/>
      <c r="BC30" s="157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161"/>
      <c r="BY30" s="142"/>
      <c r="BZ30" s="164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167"/>
      <c r="CV30" s="142"/>
      <c r="CW30" s="157"/>
      <c r="CX30" s="56"/>
      <c r="CY30" s="56"/>
      <c r="CZ30" s="56"/>
      <c r="DA30" s="56"/>
      <c r="DB30" s="56"/>
      <c r="DC30" s="56"/>
      <c r="DD30" s="56"/>
      <c r="DE30" s="56"/>
      <c r="DF30" s="185">
        <f t="shared" ref="DF30:DN32" si="84">$F30</f>
        <v>8</v>
      </c>
      <c r="DG30" s="185">
        <f t="shared" si="84"/>
        <v>8</v>
      </c>
      <c r="DH30" s="185">
        <f t="shared" si="84"/>
        <v>8</v>
      </c>
      <c r="DI30" s="56"/>
      <c r="DJ30" s="56"/>
      <c r="DK30" s="56"/>
      <c r="DL30" s="56"/>
      <c r="DM30" s="56"/>
      <c r="DN30" s="56"/>
      <c r="DO30" s="56"/>
      <c r="DP30" s="56"/>
      <c r="DQ30" s="56"/>
      <c r="DR30" s="161"/>
      <c r="DS30" s="142"/>
      <c r="DT30" s="164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167"/>
      <c r="EP30" s="142"/>
      <c r="EQ30" s="168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170"/>
    </row>
    <row r="31" spans="2:168" ht="23.25" customHeight="1" x14ac:dyDescent="0.2">
      <c r="B31" s="180">
        <v>25</v>
      </c>
      <c r="C31" s="181" t="s">
        <v>246</v>
      </c>
      <c r="D31" s="62">
        <v>2</v>
      </c>
      <c r="E31" s="62">
        <v>2</v>
      </c>
      <c r="F31" s="172">
        <f t="shared" si="81"/>
        <v>4</v>
      </c>
      <c r="G31" s="177">
        <f>EQ.SAN.!R1</f>
        <v>5.5452749999999993</v>
      </c>
      <c r="H31" s="186"/>
      <c r="I31" s="157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161"/>
      <c r="AE31" s="142"/>
      <c r="AF31" s="164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167"/>
      <c r="BB31" s="142"/>
      <c r="BC31" s="157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161"/>
      <c r="BY31" s="142"/>
      <c r="BZ31" s="164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167"/>
      <c r="CV31" s="142"/>
      <c r="CW31" s="157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185">
        <f t="shared" si="84"/>
        <v>4</v>
      </c>
      <c r="DJ31" s="185">
        <f t="shared" si="84"/>
        <v>4</v>
      </c>
      <c r="DK31" s="185">
        <f t="shared" si="84"/>
        <v>4</v>
      </c>
      <c r="DL31" s="185">
        <f t="shared" si="84"/>
        <v>4</v>
      </c>
      <c r="DM31" s="185">
        <f t="shared" si="84"/>
        <v>4</v>
      </c>
      <c r="DN31" s="185">
        <f t="shared" si="84"/>
        <v>4</v>
      </c>
      <c r="DO31" s="56"/>
      <c r="DP31" s="56"/>
      <c r="DQ31" s="56"/>
      <c r="DR31" s="161"/>
      <c r="DS31" s="142"/>
      <c r="DT31" s="164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167"/>
      <c r="EP31" s="142"/>
      <c r="EQ31" s="168"/>
      <c r="ER31" s="55"/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170"/>
    </row>
    <row r="32" spans="2:168" ht="23.25" customHeight="1" x14ac:dyDescent="0.2">
      <c r="B32" s="180">
        <v>26</v>
      </c>
      <c r="C32" s="183" t="s">
        <v>284</v>
      </c>
      <c r="D32" s="62">
        <v>4</v>
      </c>
      <c r="E32" s="62">
        <v>4</v>
      </c>
      <c r="F32" s="172">
        <f t="shared" si="81"/>
        <v>8</v>
      </c>
      <c r="G32" s="177">
        <f>'IEP-ACAB'!R1</f>
        <v>3.2977624999999997</v>
      </c>
      <c r="H32" s="186"/>
      <c r="I32" s="157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161"/>
      <c r="AE32" s="142"/>
      <c r="AF32" s="164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167"/>
      <c r="BB32" s="142"/>
      <c r="BC32" s="157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161"/>
      <c r="BY32" s="142"/>
      <c r="BZ32" s="164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167"/>
      <c r="CV32" s="142"/>
      <c r="CW32" s="157"/>
      <c r="CX32" s="56"/>
      <c r="CY32" s="56"/>
      <c r="CZ32" s="56"/>
      <c r="DA32" s="56"/>
      <c r="DB32" s="56"/>
      <c r="DC32" s="56"/>
      <c r="DD32" s="56"/>
      <c r="DE32" s="56"/>
      <c r="DF32" s="185">
        <f t="shared" si="84"/>
        <v>8</v>
      </c>
      <c r="DG32" s="185">
        <f t="shared" si="84"/>
        <v>8</v>
      </c>
      <c r="DH32" s="185">
        <f t="shared" si="84"/>
        <v>8</v>
      </c>
      <c r="DI32" s="56"/>
      <c r="DJ32" s="56"/>
      <c r="DK32" s="56"/>
      <c r="DL32" s="56"/>
      <c r="DM32" s="56"/>
      <c r="DN32" s="56"/>
      <c r="DO32" s="56"/>
      <c r="DP32" s="56"/>
      <c r="DQ32" s="56"/>
      <c r="DR32" s="161"/>
      <c r="DS32" s="142"/>
      <c r="DT32" s="164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167"/>
      <c r="EP32" s="142"/>
      <c r="EQ32" s="168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170"/>
    </row>
    <row r="33" spans="2:168" ht="23.25" customHeight="1" x14ac:dyDescent="0.2">
      <c r="B33" s="180">
        <v>27</v>
      </c>
      <c r="C33" s="181" t="s">
        <v>37</v>
      </c>
      <c r="D33" s="62">
        <v>1</v>
      </c>
      <c r="E33" s="62">
        <v>1</v>
      </c>
      <c r="F33" s="172">
        <f t="shared" si="81"/>
        <v>2</v>
      </c>
      <c r="G33" s="177">
        <f>PELICULAS!R1</f>
        <v>1.6779262500000001</v>
      </c>
      <c r="H33" s="186"/>
      <c r="I33" s="157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161"/>
      <c r="AE33" s="142"/>
      <c r="AF33" s="164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167"/>
      <c r="BB33" s="142"/>
      <c r="BC33" s="157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161"/>
      <c r="BY33" s="142"/>
      <c r="BZ33" s="164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167"/>
      <c r="CV33" s="142"/>
      <c r="CW33" s="157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185">
        <f t="shared" ref="DO33:DP33" si="85">$F33</f>
        <v>2</v>
      </c>
      <c r="DP33" s="185">
        <f t="shared" si="85"/>
        <v>2</v>
      </c>
      <c r="DQ33" s="56"/>
      <c r="DR33" s="161"/>
      <c r="DS33" s="142"/>
      <c r="DT33" s="164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167"/>
      <c r="EP33" s="142"/>
      <c r="EQ33" s="168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FG33" s="55"/>
      <c r="FH33" s="55"/>
      <c r="FI33" s="55"/>
      <c r="FJ33" s="55"/>
      <c r="FK33" s="55"/>
      <c r="FL33" s="170"/>
    </row>
    <row r="34" spans="2:168" ht="23.25" customHeight="1" x14ac:dyDescent="0.2">
      <c r="B34" s="180">
        <v>28</v>
      </c>
      <c r="C34" s="181" t="s">
        <v>38</v>
      </c>
      <c r="D34" s="62">
        <v>3</v>
      </c>
      <c r="E34" s="62">
        <v>3</v>
      </c>
      <c r="F34" s="172">
        <f t="shared" si="81"/>
        <v>6</v>
      </c>
      <c r="G34" s="177">
        <f>ESTACIONAMENTO!R1</f>
        <v>6.3661611666666671</v>
      </c>
      <c r="H34" s="186"/>
      <c r="I34" s="157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161"/>
      <c r="AE34" s="142"/>
      <c r="AF34" s="164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167"/>
      <c r="BB34" s="142"/>
      <c r="BC34" s="157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161"/>
      <c r="BY34" s="142"/>
      <c r="BZ34" s="164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167"/>
      <c r="CV34" s="142"/>
      <c r="CW34" s="157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161"/>
      <c r="DS34" s="142"/>
      <c r="DT34" s="185">
        <f t="shared" ref="DT34:DY34" si="86">$F34</f>
        <v>6</v>
      </c>
      <c r="DU34" s="185">
        <f t="shared" si="86"/>
        <v>6</v>
      </c>
      <c r="DV34" s="185">
        <f t="shared" si="86"/>
        <v>6</v>
      </c>
      <c r="DW34" s="185">
        <f t="shared" si="86"/>
        <v>6</v>
      </c>
      <c r="DX34" s="185">
        <f t="shared" si="86"/>
        <v>6</v>
      </c>
      <c r="DY34" s="185">
        <f t="shared" si="86"/>
        <v>6</v>
      </c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167"/>
      <c r="EP34" s="142"/>
      <c r="EQ34" s="168"/>
      <c r="ER34" s="55"/>
      <c r="ES34" s="55"/>
      <c r="ET34" s="55"/>
      <c r="EU34" s="55"/>
      <c r="EV34" s="55"/>
      <c r="EW34" s="55"/>
      <c r="EX34" s="55"/>
      <c r="EY34" s="55"/>
      <c r="EZ34" s="55"/>
      <c r="FA34" s="55"/>
      <c r="FB34" s="55"/>
      <c r="FC34" s="55"/>
      <c r="FD34" s="55"/>
      <c r="FE34" s="55"/>
      <c r="FF34" s="55"/>
      <c r="FG34" s="55"/>
      <c r="FH34" s="55"/>
      <c r="FI34" s="55"/>
      <c r="FJ34" s="55"/>
      <c r="FK34" s="55"/>
      <c r="FL34" s="170"/>
    </row>
    <row r="35" spans="2:168" ht="23.25" customHeight="1" x14ac:dyDescent="0.2">
      <c r="B35" s="180">
        <v>29</v>
      </c>
      <c r="C35" s="181" t="s">
        <v>41</v>
      </c>
      <c r="D35" s="62">
        <v>5</v>
      </c>
      <c r="E35" s="62">
        <v>5</v>
      </c>
      <c r="F35" s="172">
        <f t="shared" si="81"/>
        <v>10</v>
      </c>
      <c r="G35" s="177">
        <f>PASS.!R1</f>
        <v>1.94279130157</v>
      </c>
      <c r="H35" s="186"/>
      <c r="I35" s="157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185">
        <f t="shared" ref="U35:AD36" si="87">$F35</f>
        <v>10</v>
      </c>
      <c r="V35" s="185">
        <f t="shared" si="87"/>
        <v>10</v>
      </c>
      <c r="W35" s="56"/>
      <c r="X35" s="56"/>
      <c r="Y35" s="56"/>
      <c r="Z35" s="56"/>
      <c r="AA35" s="56"/>
      <c r="AB35" s="56"/>
      <c r="AC35" s="56"/>
      <c r="AD35" s="161"/>
      <c r="AE35" s="142"/>
      <c r="AF35" s="164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167"/>
      <c r="BB35" s="142"/>
      <c r="BC35" s="157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161"/>
      <c r="BY35" s="142"/>
      <c r="BZ35" s="164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167"/>
      <c r="CV35" s="142"/>
      <c r="CW35" s="157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161"/>
      <c r="DS35" s="142"/>
      <c r="DT35" s="164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167"/>
      <c r="EP35" s="142"/>
      <c r="EQ35" s="168"/>
      <c r="ER35" s="55"/>
      <c r="ES35" s="55"/>
      <c r="ET35" s="55"/>
      <c r="EU35" s="55"/>
      <c r="EV35" s="55"/>
      <c r="EW35" s="55"/>
      <c r="EX35" s="55"/>
      <c r="EY35" s="55"/>
      <c r="EZ35" s="55"/>
      <c r="FA35" s="55"/>
      <c r="FB35" s="55"/>
      <c r="FC35" s="55"/>
      <c r="FD35" s="55"/>
      <c r="FE35" s="55"/>
      <c r="FF35" s="55"/>
      <c r="FG35" s="55"/>
      <c r="FH35" s="55"/>
      <c r="FI35" s="55"/>
      <c r="FJ35" s="55"/>
      <c r="FK35" s="55"/>
      <c r="FL35" s="170"/>
    </row>
    <row r="36" spans="2:168" ht="23.25" customHeight="1" x14ac:dyDescent="0.2">
      <c r="B36" s="180">
        <v>30</v>
      </c>
      <c r="C36" s="181" t="s">
        <v>43</v>
      </c>
      <c r="D36" s="62">
        <v>5</v>
      </c>
      <c r="E36" s="62">
        <v>4</v>
      </c>
      <c r="F36" s="172">
        <f t="shared" si="81"/>
        <v>9</v>
      </c>
      <c r="G36" s="177">
        <f>PASS.!R9</f>
        <v>8.2309313410000016</v>
      </c>
      <c r="H36" s="186"/>
      <c r="I36" s="157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185">
        <f t="shared" si="87"/>
        <v>9</v>
      </c>
      <c r="X36" s="185">
        <f t="shared" si="87"/>
        <v>9</v>
      </c>
      <c r="Y36" s="185">
        <f t="shared" si="87"/>
        <v>9</v>
      </c>
      <c r="Z36" s="185">
        <f t="shared" si="87"/>
        <v>9</v>
      </c>
      <c r="AA36" s="185">
        <f t="shared" si="87"/>
        <v>9</v>
      </c>
      <c r="AB36" s="185">
        <f t="shared" si="87"/>
        <v>9</v>
      </c>
      <c r="AC36" s="185">
        <f t="shared" si="87"/>
        <v>9</v>
      </c>
      <c r="AD36" s="185">
        <f t="shared" si="87"/>
        <v>9</v>
      </c>
      <c r="AE36" s="142"/>
      <c r="AF36" s="164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167"/>
      <c r="BB36" s="142"/>
      <c r="BC36" s="157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161"/>
      <c r="BY36" s="142"/>
      <c r="BZ36" s="164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167"/>
      <c r="CV36" s="142"/>
      <c r="CW36" s="157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161"/>
      <c r="DS36" s="142"/>
      <c r="DT36" s="164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167"/>
      <c r="EP36" s="142"/>
      <c r="EQ36" s="168"/>
      <c r="ER36" s="55"/>
      <c r="ES36" s="55"/>
      <c r="ET36" s="55"/>
      <c r="EU36" s="55"/>
      <c r="EV36" s="55"/>
      <c r="EW36" s="55"/>
      <c r="EX36" s="55"/>
      <c r="EY36" s="55"/>
      <c r="EZ36" s="55"/>
      <c r="FA36" s="55"/>
      <c r="FB36" s="55"/>
      <c r="FC36" s="55"/>
      <c r="FD36" s="55"/>
      <c r="FE36" s="55"/>
      <c r="FF36" s="55"/>
      <c r="FG36" s="55"/>
      <c r="FH36" s="55"/>
      <c r="FI36" s="55"/>
      <c r="FJ36" s="55"/>
      <c r="FK36" s="55"/>
      <c r="FL36" s="170"/>
    </row>
    <row r="37" spans="2:168" ht="23.25" customHeight="1" x14ac:dyDescent="0.2">
      <c r="B37" s="180">
        <v>31</v>
      </c>
      <c r="C37" s="181" t="s">
        <v>53</v>
      </c>
      <c r="D37" s="62">
        <v>3</v>
      </c>
      <c r="E37" s="62">
        <v>3</v>
      </c>
      <c r="F37" s="172">
        <f t="shared" si="81"/>
        <v>6</v>
      </c>
      <c r="G37" s="177">
        <f>PASS.!R58</f>
        <v>5.3122364187500004</v>
      </c>
      <c r="H37" s="186"/>
      <c r="I37" s="157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161"/>
      <c r="AE37" s="142"/>
      <c r="AF37" s="164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167"/>
      <c r="BB37" s="142"/>
      <c r="BC37" s="157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161"/>
      <c r="BY37" s="142"/>
      <c r="BZ37" s="164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167"/>
      <c r="CV37" s="142"/>
      <c r="CW37" s="157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185">
        <f t="shared" ref="DI37:DN37" si="88">$F37</f>
        <v>6</v>
      </c>
      <c r="DJ37" s="185">
        <f t="shared" si="88"/>
        <v>6</v>
      </c>
      <c r="DK37" s="185">
        <f t="shared" si="88"/>
        <v>6</v>
      </c>
      <c r="DL37" s="185">
        <f t="shared" si="88"/>
        <v>6</v>
      </c>
      <c r="DM37" s="185">
        <f t="shared" si="88"/>
        <v>6</v>
      </c>
      <c r="DN37" s="185">
        <f t="shared" si="88"/>
        <v>6</v>
      </c>
      <c r="DO37" s="56"/>
      <c r="DP37" s="56"/>
      <c r="DQ37" s="56"/>
      <c r="DR37" s="161"/>
      <c r="DS37" s="142"/>
      <c r="DT37" s="164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167"/>
      <c r="EP37" s="142"/>
      <c r="EQ37" s="168"/>
      <c r="ER37" s="55"/>
      <c r="ES37" s="55"/>
      <c r="ET37" s="55"/>
      <c r="EU37" s="55"/>
      <c r="EV37" s="55"/>
      <c r="EW37" s="55"/>
      <c r="EX37" s="55"/>
      <c r="EY37" s="55"/>
      <c r="EZ37" s="55"/>
      <c r="FA37" s="55"/>
      <c r="FB37" s="55"/>
      <c r="FC37" s="55"/>
      <c r="FD37" s="55"/>
      <c r="FE37" s="55"/>
      <c r="FF37" s="55"/>
      <c r="FG37" s="55"/>
      <c r="FH37" s="55"/>
      <c r="FI37" s="55"/>
      <c r="FJ37" s="55"/>
      <c r="FK37" s="55"/>
      <c r="FL37" s="170"/>
    </row>
    <row r="38" spans="2:168" ht="23.25" customHeight="1" x14ac:dyDescent="0.2">
      <c r="B38" s="180">
        <v>32</v>
      </c>
      <c r="C38" s="181" t="s">
        <v>230</v>
      </c>
      <c r="D38" s="62">
        <v>6</v>
      </c>
      <c r="E38" s="62">
        <v>1</v>
      </c>
      <c r="F38" s="172">
        <f t="shared" si="81"/>
        <v>7</v>
      </c>
      <c r="G38" s="177">
        <f>PASS.!R70</f>
        <v>6.2738798333333339</v>
      </c>
      <c r="H38" s="186"/>
      <c r="I38" s="157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161"/>
      <c r="AE38" s="142"/>
      <c r="AF38" s="164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167"/>
      <c r="BB38" s="142"/>
      <c r="BC38" s="157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161"/>
      <c r="BY38" s="142"/>
      <c r="BZ38" s="164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167"/>
      <c r="CV38" s="142"/>
      <c r="CW38" s="157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161"/>
      <c r="DS38" s="142"/>
      <c r="DT38" s="185">
        <f t="shared" ref="DT38:DY38" si="89">$F38</f>
        <v>7</v>
      </c>
      <c r="DU38" s="185">
        <f t="shared" si="89"/>
        <v>7</v>
      </c>
      <c r="DV38" s="185">
        <f t="shared" si="89"/>
        <v>7</v>
      </c>
      <c r="DW38" s="185">
        <f t="shared" si="89"/>
        <v>7</v>
      </c>
      <c r="DX38" s="185">
        <f t="shared" si="89"/>
        <v>7</v>
      </c>
      <c r="DY38" s="185">
        <f t="shared" si="89"/>
        <v>7</v>
      </c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167"/>
      <c r="EP38" s="142"/>
      <c r="EQ38" s="168"/>
      <c r="ER38" s="55"/>
      <c r="ES38" s="55"/>
      <c r="ET38" s="55"/>
      <c r="EU38" s="55"/>
      <c r="EV38" s="55"/>
      <c r="EW38" s="55"/>
      <c r="EX38" s="55"/>
      <c r="EY38" s="55"/>
      <c r="EZ38" s="55"/>
      <c r="FA38" s="55"/>
      <c r="FB38" s="55"/>
      <c r="FC38" s="55"/>
      <c r="FD38" s="55"/>
      <c r="FE38" s="55"/>
      <c r="FF38" s="55"/>
      <c r="FG38" s="55"/>
      <c r="FH38" s="55"/>
      <c r="FI38" s="55"/>
      <c r="FJ38" s="55"/>
      <c r="FK38" s="55"/>
      <c r="FL38" s="170"/>
    </row>
    <row r="39" spans="2:168" ht="23.25" customHeight="1" x14ac:dyDescent="0.2">
      <c r="B39" s="180">
        <v>33</v>
      </c>
      <c r="C39" s="181" t="s">
        <v>232</v>
      </c>
      <c r="D39" s="62">
        <v>8</v>
      </c>
      <c r="E39" s="62">
        <v>2</v>
      </c>
      <c r="F39" s="172">
        <f t="shared" si="81"/>
        <v>10</v>
      </c>
      <c r="G39" s="177">
        <f>PASS.!R82</f>
        <v>5.4126913437499997</v>
      </c>
      <c r="H39" s="186"/>
      <c r="I39" s="157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161"/>
      <c r="AE39" s="142"/>
      <c r="AF39" s="164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167"/>
      <c r="BB39" s="142"/>
      <c r="BC39" s="157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161"/>
      <c r="BY39" s="142"/>
      <c r="BZ39" s="164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167"/>
      <c r="CV39" s="142"/>
      <c r="CW39" s="157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161"/>
      <c r="DS39" s="142"/>
      <c r="DT39" s="164"/>
      <c r="DU39" s="48"/>
      <c r="DV39" s="48"/>
      <c r="DW39" s="48"/>
      <c r="DX39" s="48"/>
      <c r="DY39" s="48"/>
      <c r="DZ39" s="185">
        <f t="shared" ref="DZ39:EE40" si="90">$F39</f>
        <v>10</v>
      </c>
      <c r="EA39" s="185">
        <f t="shared" si="90"/>
        <v>10</v>
      </c>
      <c r="EB39" s="185">
        <f t="shared" si="90"/>
        <v>10</v>
      </c>
      <c r="EC39" s="185">
        <f t="shared" si="90"/>
        <v>10</v>
      </c>
      <c r="ED39" s="185">
        <f t="shared" si="90"/>
        <v>10</v>
      </c>
      <c r="EE39" s="185">
        <f t="shared" si="90"/>
        <v>10</v>
      </c>
      <c r="EF39" s="48"/>
      <c r="EG39" s="48"/>
      <c r="EH39" s="48"/>
      <c r="EI39" s="48"/>
      <c r="EJ39" s="48"/>
      <c r="EK39" s="48"/>
      <c r="EL39" s="48"/>
      <c r="EM39" s="48"/>
      <c r="EN39" s="48"/>
      <c r="EO39" s="167"/>
      <c r="EP39" s="142"/>
      <c r="EQ39" s="168"/>
      <c r="ER39" s="55"/>
      <c r="ES39" s="55"/>
      <c r="ET39" s="55"/>
      <c r="EU39" s="55"/>
      <c r="EV39" s="55"/>
      <c r="EW39" s="55"/>
      <c r="EX39" s="55"/>
      <c r="EY39" s="55"/>
      <c r="EZ39" s="55"/>
      <c r="FA39" s="55"/>
      <c r="FB39" s="55"/>
      <c r="FC39" s="55"/>
      <c r="FD39" s="55"/>
      <c r="FE39" s="55"/>
      <c r="FF39" s="55"/>
      <c r="FG39" s="55"/>
      <c r="FH39" s="55"/>
      <c r="FI39" s="55"/>
      <c r="FJ39" s="55"/>
      <c r="FK39" s="55"/>
      <c r="FL39" s="170"/>
    </row>
    <row r="40" spans="2:168" ht="23.25" customHeight="1" x14ac:dyDescent="0.2">
      <c r="B40" s="180">
        <v>34</v>
      </c>
      <c r="C40" s="181" t="s">
        <v>55</v>
      </c>
      <c r="D40" s="62">
        <v>0</v>
      </c>
      <c r="E40" s="62">
        <v>4</v>
      </c>
      <c r="F40" s="172">
        <f t="shared" si="81"/>
        <v>4</v>
      </c>
      <c r="G40" s="177">
        <f>LIMPEZA!R1</f>
        <v>4.6880584375000005</v>
      </c>
      <c r="H40" s="186"/>
      <c r="I40" s="157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161"/>
      <c r="AE40" s="142"/>
      <c r="AF40" s="164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167"/>
      <c r="BB40" s="142"/>
      <c r="BC40" s="157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161"/>
      <c r="BY40" s="142"/>
      <c r="BZ40" s="164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167"/>
      <c r="CV40" s="142"/>
      <c r="CW40" s="157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161"/>
      <c r="DS40" s="142"/>
      <c r="DT40" s="164"/>
      <c r="DU40" s="48"/>
      <c r="DV40" s="48"/>
      <c r="DW40" s="48"/>
      <c r="DX40" s="48"/>
      <c r="DY40" s="48"/>
      <c r="DZ40" s="48"/>
      <c r="EA40" s="185">
        <f t="shared" si="90"/>
        <v>4</v>
      </c>
      <c r="EB40" s="185">
        <f t="shared" si="90"/>
        <v>4</v>
      </c>
      <c r="EC40" s="185">
        <f t="shared" si="90"/>
        <v>4</v>
      </c>
      <c r="ED40" s="185">
        <f t="shared" si="90"/>
        <v>4</v>
      </c>
      <c r="EE40" s="185">
        <f t="shared" si="90"/>
        <v>4</v>
      </c>
      <c r="EF40" s="48"/>
      <c r="EG40" s="48"/>
      <c r="EH40" s="48"/>
      <c r="EI40" s="48"/>
      <c r="EJ40" s="48"/>
      <c r="EK40" s="48"/>
      <c r="EL40" s="48"/>
      <c r="EM40" s="48"/>
      <c r="EN40" s="48"/>
      <c r="EO40" s="167"/>
      <c r="EP40" s="142"/>
      <c r="EQ40" s="168"/>
      <c r="ER40" s="55"/>
      <c r="ES40" s="55"/>
      <c r="ET40" s="55"/>
      <c r="EU40" s="55"/>
      <c r="EV40" s="55"/>
      <c r="EW40" s="55"/>
      <c r="EX40" s="55"/>
      <c r="EY40" s="55"/>
      <c r="EZ40" s="55"/>
      <c r="FA40" s="55"/>
      <c r="FB40" s="55"/>
      <c r="FC40" s="55"/>
      <c r="FD40" s="55"/>
      <c r="FE40" s="55"/>
      <c r="FF40" s="55"/>
      <c r="FG40" s="55"/>
      <c r="FH40" s="55"/>
      <c r="FI40" s="55"/>
      <c r="FJ40" s="55"/>
      <c r="FK40" s="55"/>
      <c r="FL40" s="170"/>
    </row>
    <row r="41" spans="2:168" ht="23.25" customHeight="1" x14ac:dyDescent="0.2">
      <c r="B41" s="178">
        <v>35</v>
      </c>
      <c r="C41" s="179" t="s">
        <v>56</v>
      </c>
      <c r="D41" s="29"/>
      <c r="E41" s="29"/>
      <c r="F41" s="30"/>
      <c r="G41" s="176">
        <v>1</v>
      </c>
      <c r="H41" s="186"/>
      <c r="I41" s="157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161"/>
      <c r="AE41" s="142"/>
      <c r="AF41" s="164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167"/>
      <c r="BB41" s="142"/>
      <c r="BC41" s="157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161"/>
      <c r="BY41" s="142"/>
      <c r="BZ41" s="164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167"/>
      <c r="CV41" s="142"/>
      <c r="CW41" s="157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161"/>
      <c r="DS41" s="142"/>
      <c r="DT41" s="164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185">
        <f>$F41</f>
        <v>0</v>
      </c>
      <c r="EG41" s="48"/>
      <c r="EH41" s="48"/>
      <c r="EI41" s="48"/>
      <c r="EJ41" s="48"/>
      <c r="EK41" s="48"/>
      <c r="EL41" s="48"/>
      <c r="EM41" s="48"/>
      <c r="EN41" s="48"/>
      <c r="EO41" s="167"/>
      <c r="EP41" s="142"/>
      <c r="EQ41" s="168"/>
      <c r="ER41" s="55"/>
      <c r="ES41" s="55"/>
      <c r="ET41" s="55"/>
      <c r="EU41" s="55"/>
      <c r="EV41" s="55"/>
      <c r="EW41" s="55"/>
      <c r="EX41" s="55"/>
      <c r="EY41" s="55"/>
      <c r="EZ41" s="55"/>
      <c r="FA41" s="55"/>
      <c r="FB41" s="55"/>
      <c r="FC41" s="55"/>
      <c r="FD41" s="55"/>
      <c r="FE41" s="55"/>
      <c r="FF41" s="55"/>
      <c r="FG41" s="55"/>
      <c r="FH41" s="55"/>
      <c r="FI41" s="55"/>
      <c r="FJ41" s="55"/>
      <c r="FK41" s="55"/>
      <c r="FL41" s="170"/>
    </row>
    <row r="42" spans="2:168" ht="24" customHeight="1" x14ac:dyDescent="0.2">
      <c r="B42" s="178">
        <v>36</v>
      </c>
      <c r="C42" s="179" t="s">
        <v>54</v>
      </c>
      <c r="D42" s="29"/>
      <c r="E42" s="29"/>
      <c r="F42" s="30"/>
      <c r="G42" s="176">
        <v>1</v>
      </c>
      <c r="H42" s="186"/>
      <c r="I42" s="184" t="s">
        <v>375</v>
      </c>
      <c r="J42" s="184" t="s">
        <v>375</v>
      </c>
      <c r="K42" s="184" t="s">
        <v>375</v>
      </c>
      <c r="L42" s="184" t="s">
        <v>375</v>
      </c>
      <c r="M42" s="184" t="s">
        <v>375</v>
      </c>
      <c r="N42" s="184" t="s">
        <v>375</v>
      </c>
      <c r="O42" s="184" t="s">
        <v>375</v>
      </c>
      <c r="P42" s="184" t="s">
        <v>375</v>
      </c>
      <c r="Q42" s="184" t="s">
        <v>375</v>
      </c>
      <c r="R42" s="184" t="s">
        <v>375</v>
      </c>
      <c r="S42" s="184" t="s">
        <v>375</v>
      </c>
      <c r="T42" s="184" t="s">
        <v>375</v>
      </c>
      <c r="U42" s="184" t="s">
        <v>375</v>
      </c>
      <c r="V42" s="184" t="s">
        <v>375</v>
      </c>
      <c r="W42" s="184" t="s">
        <v>375</v>
      </c>
      <c r="X42" s="184" t="s">
        <v>375</v>
      </c>
      <c r="Y42" s="184" t="s">
        <v>375</v>
      </c>
      <c r="Z42" s="184" t="s">
        <v>375</v>
      </c>
      <c r="AA42" s="184" t="s">
        <v>375</v>
      </c>
      <c r="AB42" s="184" t="s">
        <v>375</v>
      </c>
      <c r="AC42" s="184" t="s">
        <v>375</v>
      </c>
      <c r="AD42" s="184" t="s">
        <v>375</v>
      </c>
      <c r="AE42" s="142"/>
      <c r="AF42" s="184" t="s">
        <v>375</v>
      </c>
      <c r="AG42" s="184" t="s">
        <v>375</v>
      </c>
      <c r="AH42" s="184" t="s">
        <v>375</v>
      </c>
      <c r="AI42" s="184" t="s">
        <v>375</v>
      </c>
      <c r="AJ42" s="184" t="s">
        <v>375</v>
      </c>
      <c r="AK42" s="184" t="s">
        <v>375</v>
      </c>
      <c r="AL42" s="184" t="s">
        <v>375</v>
      </c>
      <c r="AM42" s="184" t="s">
        <v>375</v>
      </c>
      <c r="AN42" s="184" t="s">
        <v>375</v>
      </c>
      <c r="AO42" s="184" t="s">
        <v>375</v>
      </c>
      <c r="AP42" s="184" t="s">
        <v>375</v>
      </c>
      <c r="AQ42" s="184" t="s">
        <v>375</v>
      </c>
      <c r="AR42" s="184" t="s">
        <v>375</v>
      </c>
      <c r="AS42" s="184" t="s">
        <v>375</v>
      </c>
      <c r="AT42" s="184" t="s">
        <v>375</v>
      </c>
      <c r="AU42" s="184" t="s">
        <v>375</v>
      </c>
      <c r="AV42" s="184" t="s">
        <v>375</v>
      </c>
      <c r="AW42" s="184" t="s">
        <v>375</v>
      </c>
      <c r="AX42" s="184" t="s">
        <v>375</v>
      </c>
      <c r="AY42" s="184" t="s">
        <v>375</v>
      </c>
      <c r="AZ42" s="184" t="s">
        <v>375</v>
      </c>
      <c r="BA42" s="184" t="s">
        <v>375</v>
      </c>
      <c r="BB42" s="142"/>
      <c r="BC42" s="184" t="s">
        <v>375</v>
      </c>
      <c r="BD42" s="184" t="s">
        <v>375</v>
      </c>
      <c r="BE42" s="184" t="s">
        <v>375</v>
      </c>
      <c r="BF42" s="184" t="s">
        <v>375</v>
      </c>
      <c r="BG42" s="184" t="s">
        <v>375</v>
      </c>
      <c r="BH42" s="184" t="s">
        <v>375</v>
      </c>
      <c r="BI42" s="184" t="s">
        <v>375</v>
      </c>
      <c r="BJ42" s="184" t="s">
        <v>375</v>
      </c>
      <c r="BK42" s="184" t="s">
        <v>375</v>
      </c>
      <c r="BL42" s="184" t="s">
        <v>375</v>
      </c>
      <c r="BM42" s="184" t="s">
        <v>375</v>
      </c>
      <c r="BN42" s="184" t="s">
        <v>375</v>
      </c>
      <c r="BO42" s="184" t="s">
        <v>375</v>
      </c>
      <c r="BP42" s="184" t="s">
        <v>375</v>
      </c>
      <c r="BQ42" s="184" t="s">
        <v>375</v>
      </c>
      <c r="BR42" s="184" t="s">
        <v>375</v>
      </c>
      <c r="BS42" s="184" t="s">
        <v>375</v>
      </c>
      <c r="BT42" s="184" t="s">
        <v>375</v>
      </c>
      <c r="BU42" s="184" t="s">
        <v>375</v>
      </c>
      <c r="BV42" s="184" t="s">
        <v>375</v>
      </c>
      <c r="BW42" s="184" t="s">
        <v>375</v>
      </c>
      <c r="BX42" s="184" t="s">
        <v>375</v>
      </c>
      <c r="BY42" s="142"/>
      <c r="BZ42" s="184" t="s">
        <v>375</v>
      </c>
      <c r="CA42" s="184" t="s">
        <v>375</v>
      </c>
      <c r="CB42" s="184" t="s">
        <v>375</v>
      </c>
      <c r="CC42" s="184" t="s">
        <v>375</v>
      </c>
      <c r="CD42" s="184" t="s">
        <v>375</v>
      </c>
      <c r="CE42" s="184" t="s">
        <v>375</v>
      </c>
      <c r="CF42" s="184" t="s">
        <v>375</v>
      </c>
      <c r="CG42" s="184" t="s">
        <v>375</v>
      </c>
      <c r="CH42" s="184" t="s">
        <v>375</v>
      </c>
      <c r="CI42" s="184" t="s">
        <v>375</v>
      </c>
      <c r="CJ42" s="184" t="s">
        <v>375</v>
      </c>
      <c r="CK42" s="184" t="s">
        <v>375</v>
      </c>
      <c r="CL42" s="184" t="s">
        <v>375</v>
      </c>
      <c r="CM42" s="184" t="s">
        <v>375</v>
      </c>
      <c r="CN42" s="184" t="s">
        <v>375</v>
      </c>
      <c r="CO42" s="184" t="s">
        <v>375</v>
      </c>
      <c r="CP42" s="184" t="s">
        <v>375</v>
      </c>
      <c r="CQ42" s="184" t="s">
        <v>375</v>
      </c>
      <c r="CR42" s="184" t="s">
        <v>375</v>
      </c>
      <c r="CS42" s="184" t="s">
        <v>375</v>
      </c>
      <c r="CT42" s="184" t="s">
        <v>375</v>
      </c>
      <c r="CU42" s="184" t="s">
        <v>375</v>
      </c>
      <c r="CV42" s="142"/>
      <c r="CW42" s="184" t="s">
        <v>375</v>
      </c>
      <c r="CX42" s="184" t="s">
        <v>375</v>
      </c>
      <c r="CY42" s="184" t="s">
        <v>375</v>
      </c>
      <c r="CZ42" s="184" t="s">
        <v>375</v>
      </c>
      <c r="DA42" s="184" t="s">
        <v>375</v>
      </c>
      <c r="DB42" s="184" t="s">
        <v>375</v>
      </c>
      <c r="DC42" s="184" t="s">
        <v>375</v>
      </c>
      <c r="DD42" s="184" t="s">
        <v>375</v>
      </c>
      <c r="DE42" s="184" t="s">
        <v>375</v>
      </c>
      <c r="DF42" s="184" t="s">
        <v>375</v>
      </c>
      <c r="DG42" s="184" t="s">
        <v>375</v>
      </c>
      <c r="DH42" s="184" t="s">
        <v>375</v>
      </c>
      <c r="DI42" s="184" t="s">
        <v>375</v>
      </c>
      <c r="DJ42" s="184" t="s">
        <v>375</v>
      </c>
      <c r="DK42" s="184" t="s">
        <v>375</v>
      </c>
      <c r="DL42" s="184" t="s">
        <v>375</v>
      </c>
      <c r="DM42" s="184" t="s">
        <v>375</v>
      </c>
      <c r="DN42" s="184" t="s">
        <v>375</v>
      </c>
      <c r="DO42" s="184" t="s">
        <v>375</v>
      </c>
      <c r="DP42" s="184" t="s">
        <v>375</v>
      </c>
      <c r="DQ42" s="184" t="s">
        <v>375</v>
      </c>
      <c r="DR42" s="184" t="s">
        <v>375</v>
      </c>
      <c r="DS42" s="142"/>
      <c r="DT42" s="184" t="s">
        <v>375</v>
      </c>
      <c r="DU42" s="184" t="s">
        <v>375</v>
      </c>
      <c r="DV42" s="184" t="s">
        <v>375</v>
      </c>
      <c r="DW42" s="184" t="s">
        <v>375</v>
      </c>
      <c r="DX42" s="184" t="s">
        <v>375</v>
      </c>
      <c r="DY42" s="184" t="s">
        <v>375</v>
      </c>
      <c r="DZ42" s="184" t="s">
        <v>375</v>
      </c>
      <c r="EA42" s="184" t="s">
        <v>375</v>
      </c>
      <c r="EB42" s="184" t="s">
        <v>375</v>
      </c>
      <c r="EC42" s="184" t="s">
        <v>375</v>
      </c>
      <c r="ED42" s="184" t="s">
        <v>375</v>
      </c>
      <c r="EE42" s="184" t="s">
        <v>375</v>
      </c>
      <c r="EF42" s="184" t="s">
        <v>375</v>
      </c>
      <c r="EG42" s="48"/>
      <c r="EH42" s="48"/>
      <c r="EI42" s="48"/>
      <c r="EJ42" s="48"/>
      <c r="EK42" s="48"/>
      <c r="EL42" s="48"/>
      <c r="EM42" s="48"/>
      <c r="EN42" s="48"/>
      <c r="EO42" s="167"/>
      <c r="EP42" s="142"/>
      <c r="EQ42" s="168"/>
      <c r="ER42" s="55"/>
      <c r="ES42" s="55"/>
      <c r="ET42" s="55"/>
      <c r="EU42" s="55"/>
      <c r="EV42" s="55"/>
      <c r="EW42" s="55"/>
      <c r="EX42" s="55"/>
      <c r="EY42" s="55"/>
      <c r="EZ42" s="55"/>
      <c r="FA42" s="55"/>
      <c r="FB42" s="55"/>
      <c r="FC42" s="55"/>
      <c r="FD42" s="55"/>
      <c r="FE42" s="55"/>
      <c r="FF42" s="55"/>
      <c r="FG42" s="55"/>
      <c r="FH42" s="55"/>
      <c r="FI42" s="55"/>
      <c r="FJ42" s="55"/>
      <c r="FK42" s="55"/>
      <c r="FL42" s="170"/>
    </row>
    <row r="43" spans="2:168" ht="24" customHeight="1" x14ac:dyDescent="0.2">
      <c r="B43" s="178">
        <v>37</v>
      </c>
      <c r="C43" s="179" t="s">
        <v>150</v>
      </c>
      <c r="D43" s="29"/>
      <c r="E43" s="29"/>
      <c r="F43" s="77" t="s">
        <v>374</v>
      </c>
      <c r="G43" s="176">
        <f>COUNTA(I43:XFD43)</f>
        <v>123</v>
      </c>
      <c r="H43" s="186"/>
      <c r="I43" s="184" t="s">
        <v>375</v>
      </c>
      <c r="J43" s="184" t="s">
        <v>375</v>
      </c>
      <c r="K43" s="184" t="s">
        <v>375</v>
      </c>
      <c r="L43" s="184" t="s">
        <v>375</v>
      </c>
      <c r="M43" s="184" t="s">
        <v>375</v>
      </c>
      <c r="N43" s="184" t="s">
        <v>375</v>
      </c>
      <c r="O43" s="184" t="s">
        <v>375</v>
      </c>
      <c r="P43" s="184" t="s">
        <v>375</v>
      </c>
      <c r="Q43" s="184" t="s">
        <v>375</v>
      </c>
      <c r="R43" s="184" t="s">
        <v>375</v>
      </c>
      <c r="S43" s="184" t="s">
        <v>375</v>
      </c>
      <c r="T43" s="184" t="s">
        <v>375</v>
      </c>
      <c r="U43" s="184" t="s">
        <v>375</v>
      </c>
      <c r="V43" s="184" t="s">
        <v>375</v>
      </c>
      <c r="W43" s="184" t="s">
        <v>375</v>
      </c>
      <c r="X43" s="184" t="s">
        <v>375</v>
      </c>
      <c r="Y43" s="184" t="s">
        <v>375</v>
      </c>
      <c r="Z43" s="184" t="s">
        <v>375</v>
      </c>
      <c r="AA43" s="184" t="s">
        <v>375</v>
      </c>
      <c r="AB43" s="184" t="s">
        <v>375</v>
      </c>
      <c r="AC43" s="184" t="s">
        <v>375</v>
      </c>
      <c r="AD43" s="184" t="s">
        <v>375</v>
      </c>
      <c r="AE43" s="142"/>
      <c r="AF43" s="184" t="s">
        <v>375</v>
      </c>
      <c r="AG43" s="184" t="s">
        <v>375</v>
      </c>
      <c r="AH43" s="184" t="s">
        <v>375</v>
      </c>
      <c r="AI43" s="184" t="s">
        <v>375</v>
      </c>
      <c r="AJ43" s="184" t="s">
        <v>375</v>
      </c>
      <c r="AK43" s="184" t="s">
        <v>375</v>
      </c>
      <c r="AL43" s="184" t="s">
        <v>375</v>
      </c>
      <c r="AM43" s="184" t="s">
        <v>375</v>
      </c>
      <c r="AN43" s="184" t="s">
        <v>375</v>
      </c>
      <c r="AO43" s="184" t="s">
        <v>375</v>
      </c>
      <c r="AP43" s="184" t="s">
        <v>375</v>
      </c>
      <c r="AQ43" s="184" t="s">
        <v>375</v>
      </c>
      <c r="AR43" s="184" t="s">
        <v>375</v>
      </c>
      <c r="AS43" s="184" t="s">
        <v>375</v>
      </c>
      <c r="AT43" s="184" t="s">
        <v>375</v>
      </c>
      <c r="AU43" s="184" t="s">
        <v>375</v>
      </c>
      <c r="AV43" s="184" t="s">
        <v>375</v>
      </c>
      <c r="AW43" s="184" t="s">
        <v>375</v>
      </c>
      <c r="AX43" s="184" t="s">
        <v>375</v>
      </c>
      <c r="AY43" s="184" t="s">
        <v>375</v>
      </c>
      <c r="AZ43" s="184" t="s">
        <v>375</v>
      </c>
      <c r="BA43" s="184" t="s">
        <v>375</v>
      </c>
      <c r="BB43" s="142"/>
      <c r="BC43" s="184" t="s">
        <v>375</v>
      </c>
      <c r="BD43" s="184" t="s">
        <v>375</v>
      </c>
      <c r="BE43" s="184" t="s">
        <v>375</v>
      </c>
      <c r="BF43" s="184" t="s">
        <v>375</v>
      </c>
      <c r="BG43" s="184" t="s">
        <v>375</v>
      </c>
      <c r="BH43" s="184" t="s">
        <v>375</v>
      </c>
      <c r="BI43" s="184" t="s">
        <v>375</v>
      </c>
      <c r="BJ43" s="184" t="s">
        <v>375</v>
      </c>
      <c r="BK43" s="184" t="s">
        <v>375</v>
      </c>
      <c r="BL43" s="184" t="s">
        <v>375</v>
      </c>
      <c r="BM43" s="184" t="s">
        <v>375</v>
      </c>
      <c r="BN43" s="184" t="s">
        <v>375</v>
      </c>
      <c r="BO43" s="184" t="s">
        <v>375</v>
      </c>
      <c r="BP43" s="184" t="s">
        <v>375</v>
      </c>
      <c r="BQ43" s="184" t="s">
        <v>375</v>
      </c>
      <c r="BR43" s="184" t="s">
        <v>375</v>
      </c>
      <c r="BS43" s="184" t="s">
        <v>375</v>
      </c>
      <c r="BT43" s="184" t="s">
        <v>375</v>
      </c>
      <c r="BU43" s="184" t="s">
        <v>375</v>
      </c>
      <c r="BV43" s="184" t="s">
        <v>375</v>
      </c>
      <c r="BW43" s="184" t="s">
        <v>375</v>
      </c>
      <c r="BX43" s="184" t="s">
        <v>375</v>
      </c>
      <c r="BY43" s="142"/>
      <c r="BZ43" s="184" t="s">
        <v>375</v>
      </c>
      <c r="CA43" s="184" t="s">
        <v>375</v>
      </c>
      <c r="CB43" s="184" t="s">
        <v>375</v>
      </c>
      <c r="CC43" s="184" t="s">
        <v>375</v>
      </c>
      <c r="CD43" s="184" t="s">
        <v>375</v>
      </c>
      <c r="CE43" s="184" t="s">
        <v>375</v>
      </c>
      <c r="CF43" s="184" t="s">
        <v>375</v>
      </c>
      <c r="CG43" s="184" t="s">
        <v>375</v>
      </c>
      <c r="CH43" s="184" t="s">
        <v>375</v>
      </c>
      <c r="CI43" s="184" t="s">
        <v>375</v>
      </c>
      <c r="CJ43" s="184" t="s">
        <v>375</v>
      </c>
      <c r="CK43" s="184" t="s">
        <v>375</v>
      </c>
      <c r="CL43" s="184" t="s">
        <v>375</v>
      </c>
      <c r="CM43" s="184" t="s">
        <v>375</v>
      </c>
      <c r="CN43" s="184" t="s">
        <v>375</v>
      </c>
      <c r="CO43" s="184" t="s">
        <v>375</v>
      </c>
      <c r="CP43" s="184" t="s">
        <v>375</v>
      </c>
      <c r="CQ43" s="184" t="s">
        <v>375</v>
      </c>
      <c r="CR43" s="184" t="s">
        <v>375</v>
      </c>
      <c r="CS43" s="184" t="s">
        <v>375</v>
      </c>
      <c r="CT43" s="184" t="s">
        <v>375</v>
      </c>
      <c r="CU43" s="184" t="s">
        <v>375</v>
      </c>
      <c r="CV43" s="142"/>
      <c r="CW43" s="184" t="s">
        <v>375</v>
      </c>
      <c r="CX43" s="184" t="s">
        <v>375</v>
      </c>
      <c r="CY43" s="184" t="s">
        <v>375</v>
      </c>
      <c r="CZ43" s="184" t="s">
        <v>375</v>
      </c>
      <c r="DA43" s="184" t="s">
        <v>375</v>
      </c>
      <c r="DB43" s="184" t="s">
        <v>375</v>
      </c>
      <c r="DC43" s="184" t="s">
        <v>375</v>
      </c>
      <c r="DD43" s="184" t="s">
        <v>375</v>
      </c>
      <c r="DE43" s="184" t="s">
        <v>375</v>
      </c>
      <c r="DF43" s="184" t="s">
        <v>375</v>
      </c>
      <c r="DG43" s="184" t="s">
        <v>375</v>
      </c>
      <c r="DH43" s="184" t="s">
        <v>375</v>
      </c>
      <c r="DI43" s="184" t="s">
        <v>375</v>
      </c>
      <c r="DJ43" s="184" t="s">
        <v>375</v>
      </c>
      <c r="DK43" s="184" t="s">
        <v>375</v>
      </c>
      <c r="DL43" s="184" t="s">
        <v>375</v>
      </c>
      <c r="DM43" s="184" t="s">
        <v>375</v>
      </c>
      <c r="DN43" s="184" t="s">
        <v>375</v>
      </c>
      <c r="DO43" s="184" t="s">
        <v>375</v>
      </c>
      <c r="DP43" s="184" t="s">
        <v>375</v>
      </c>
      <c r="DQ43" s="184" t="s">
        <v>375</v>
      </c>
      <c r="DR43" s="184" t="s">
        <v>375</v>
      </c>
      <c r="DS43" s="142"/>
      <c r="DT43" s="184" t="s">
        <v>375</v>
      </c>
      <c r="DU43" s="184" t="s">
        <v>375</v>
      </c>
      <c r="DV43" s="184" t="s">
        <v>375</v>
      </c>
      <c r="DW43" s="184" t="s">
        <v>375</v>
      </c>
      <c r="DX43" s="184" t="s">
        <v>375</v>
      </c>
      <c r="DY43" s="184" t="s">
        <v>375</v>
      </c>
      <c r="DZ43" s="184" t="s">
        <v>375</v>
      </c>
      <c r="EA43" s="184" t="s">
        <v>375</v>
      </c>
      <c r="EB43" s="184" t="s">
        <v>375</v>
      </c>
      <c r="EC43" s="184" t="s">
        <v>375</v>
      </c>
      <c r="ED43" s="184" t="s">
        <v>375</v>
      </c>
      <c r="EE43" s="184" t="s">
        <v>375</v>
      </c>
      <c r="EF43" s="184" t="s">
        <v>375</v>
      </c>
      <c r="EG43" s="48"/>
      <c r="EH43" s="48"/>
      <c r="EI43" s="48"/>
      <c r="EJ43" s="48"/>
      <c r="EK43" s="48"/>
      <c r="EL43" s="48"/>
      <c r="EM43" s="48"/>
      <c r="EN43" s="48"/>
      <c r="EO43" s="167"/>
      <c r="EP43" s="142"/>
      <c r="EQ43" s="168"/>
      <c r="ER43" s="55"/>
      <c r="ES43" s="55"/>
      <c r="ET43" s="55"/>
      <c r="EU43" s="55"/>
      <c r="EV43" s="55"/>
      <c r="EW43" s="55"/>
      <c r="EX43" s="55"/>
      <c r="EY43" s="55"/>
      <c r="EZ43" s="55"/>
      <c r="FA43" s="55"/>
      <c r="FB43" s="55"/>
      <c r="FC43" s="55"/>
      <c r="FD43" s="55"/>
      <c r="FE43" s="55"/>
      <c r="FF43" s="55"/>
      <c r="FG43" s="55"/>
      <c r="FH43" s="55"/>
      <c r="FI43" s="55"/>
      <c r="FJ43" s="55"/>
      <c r="FK43" s="55"/>
      <c r="FL43" s="170"/>
    </row>
    <row r="44" spans="2:168" ht="23.25" customHeight="1" x14ac:dyDescent="0.2">
      <c r="C44" s="50"/>
      <c r="F44" s="78" t="s">
        <v>247</v>
      </c>
      <c r="G44" s="188">
        <f>G43/22</f>
        <v>5.5909090909090908</v>
      </c>
      <c r="H44" s="186"/>
      <c r="I44" s="169">
        <f t="shared" ref="I44:AD44" si="91">SUM(I2:I43)</f>
        <v>16</v>
      </c>
      <c r="J44" s="169">
        <f t="shared" si="91"/>
        <v>16</v>
      </c>
      <c r="K44" s="169">
        <f t="shared" si="91"/>
        <v>16</v>
      </c>
      <c r="L44" s="169">
        <f t="shared" si="91"/>
        <v>16</v>
      </c>
      <c r="M44" s="169">
        <f t="shared" si="91"/>
        <v>16</v>
      </c>
      <c r="N44" s="169">
        <f t="shared" si="91"/>
        <v>16</v>
      </c>
      <c r="O44" s="169">
        <f t="shared" si="91"/>
        <v>16</v>
      </c>
      <c r="P44" s="169">
        <f t="shared" si="91"/>
        <v>16</v>
      </c>
      <c r="Q44" s="169">
        <f t="shared" si="91"/>
        <v>16</v>
      </c>
      <c r="R44" s="169">
        <f t="shared" si="91"/>
        <v>16</v>
      </c>
      <c r="S44" s="169">
        <f t="shared" si="91"/>
        <v>16</v>
      </c>
      <c r="T44" s="169">
        <f t="shared" si="91"/>
        <v>16</v>
      </c>
      <c r="U44" s="169">
        <f t="shared" si="91"/>
        <v>16</v>
      </c>
      <c r="V44" s="169">
        <f t="shared" si="91"/>
        <v>16</v>
      </c>
      <c r="W44" s="169">
        <f t="shared" si="91"/>
        <v>15</v>
      </c>
      <c r="X44" s="169">
        <f t="shared" si="91"/>
        <v>15</v>
      </c>
      <c r="Y44" s="169">
        <f t="shared" si="91"/>
        <v>15</v>
      </c>
      <c r="Z44" s="169">
        <f t="shared" si="91"/>
        <v>15</v>
      </c>
      <c r="AA44" s="169">
        <f t="shared" si="91"/>
        <v>13</v>
      </c>
      <c r="AB44" s="169">
        <f t="shared" si="91"/>
        <v>13</v>
      </c>
      <c r="AC44" s="169">
        <f t="shared" si="91"/>
        <v>13</v>
      </c>
      <c r="AD44" s="169">
        <f t="shared" si="91"/>
        <v>9</v>
      </c>
      <c r="AE44" s="142"/>
      <c r="AF44" s="169">
        <f t="shared" ref="AF44:BA44" si="92">SUM(AF2:AF43)</f>
        <v>16</v>
      </c>
      <c r="AG44" s="169">
        <f t="shared" si="92"/>
        <v>16</v>
      </c>
      <c r="AH44" s="169">
        <f t="shared" si="92"/>
        <v>16</v>
      </c>
      <c r="AI44" s="169">
        <f t="shared" si="92"/>
        <v>16</v>
      </c>
      <c r="AJ44" s="169">
        <f t="shared" si="92"/>
        <v>16</v>
      </c>
      <c r="AK44" s="169">
        <f t="shared" si="92"/>
        <v>16</v>
      </c>
      <c r="AL44" s="169">
        <f t="shared" si="92"/>
        <v>16</v>
      </c>
      <c r="AM44" s="169">
        <f t="shared" si="92"/>
        <v>16</v>
      </c>
      <c r="AN44" s="169">
        <f t="shared" si="92"/>
        <v>16</v>
      </c>
      <c r="AO44" s="169">
        <f t="shared" si="92"/>
        <v>16</v>
      </c>
      <c r="AP44" s="169">
        <f t="shared" si="92"/>
        <v>16</v>
      </c>
      <c r="AQ44" s="169">
        <f t="shared" si="92"/>
        <v>8</v>
      </c>
      <c r="AR44" s="169">
        <f t="shared" si="92"/>
        <v>16</v>
      </c>
      <c r="AS44" s="169">
        <f t="shared" si="92"/>
        <v>16</v>
      </c>
      <c r="AT44" s="169">
        <f t="shared" si="92"/>
        <v>16</v>
      </c>
      <c r="AU44" s="169">
        <f t="shared" si="92"/>
        <v>16</v>
      </c>
      <c r="AV44" s="169">
        <f t="shared" si="92"/>
        <v>16</v>
      </c>
      <c r="AW44" s="169">
        <f t="shared" si="92"/>
        <v>16</v>
      </c>
      <c r="AX44" s="169">
        <f t="shared" si="92"/>
        <v>16</v>
      </c>
      <c r="AY44" s="169">
        <f t="shared" si="92"/>
        <v>16</v>
      </c>
      <c r="AZ44" s="169">
        <f t="shared" si="92"/>
        <v>16</v>
      </c>
      <c r="BA44" s="171">
        <f t="shared" si="92"/>
        <v>16</v>
      </c>
      <c r="BB44" s="142"/>
      <c r="BC44" s="169">
        <f t="shared" ref="BC44:BX44" si="93">SUM(BC2:BC43)</f>
        <v>16</v>
      </c>
      <c r="BD44" s="169">
        <f t="shared" si="93"/>
        <v>16</v>
      </c>
      <c r="BE44" s="169">
        <f t="shared" si="93"/>
        <v>16</v>
      </c>
      <c r="BF44" s="169">
        <f t="shared" si="93"/>
        <v>16</v>
      </c>
      <c r="BG44" s="169">
        <f t="shared" si="93"/>
        <v>16</v>
      </c>
      <c r="BH44" s="169">
        <f t="shared" si="93"/>
        <v>0</v>
      </c>
      <c r="BI44" s="169">
        <f t="shared" si="93"/>
        <v>0</v>
      </c>
      <c r="BJ44" s="169">
        <f t="shared" si="93"/>
        <v>16</v>
      </c>
      <c r="BK44" s="169">
        <f t="shared" si="93"/>
        <v>16</v>
      </c>
      <c r="BL44" s="169">
        <f t="shared" si="93"/>
        <v>16</v>
      </c>
      <c r="BM44" s="169">
        <f t="shared" si="93"/>
        <v>16</v>
      </c>
      <c r="BN44" s="169">
        <f t="shared" si="93"/>
        <v>16</v>
      </c>
      <c r="BO44" s="169">
        <f t="shared" si="93"/>
        <v>16</v>
      </c>
      <c r="BP44" s="169">
        <f t="shared" si="93"/>
        <v>0</v>
      </c>
      <c r="BQ44" s="169">
        <f t="shared" si="93"/>
        <v>0</v>
      </c>
      <c r="BR44" s="169">
        <f t="shared" si="93"/>
        <v>0</v>
      </c>
      <c r="BS44" s="169">
        <f t="shared" si="93"/>
        <v>16</v>
      </c>
      <c r="BT44" s="169">
        <f t="shared" si="93"/>
        <v>16</v>
      </c>
      <c r="BU44" s="169">
        <f t="shared" si="93"/>
        <v>13</v>
      </c>
      <c r="BV44" s="169">
        <f t="shared" si="93"/>
        <v>15</v>
      </c>
      <c r="BW44" s="169">
        <f t="shared" si="93"/>
        <v>15</v>
      </c>
      <c r="BX44" s="171">
        <f t="shared" si="93"/>
        <v>15</v>
      </c>
      <c r="BY44" s="142"/>
      <c r="BZ44" s="158">
        <f t="shared" ref="BZ44:CU44" si="94">SUM(BZ2:BZ42)</f>
        <v>16</v>
      </c>
      <c r="CA44" s="49">
        <f t="shared" si="94"/>
        <v>16</v>
      </c>
      <c r="CB44" s="49">
        <f t="shared" si="94"/>
        <v>16</v>
      </c>
      <c r="CC44" s="49">
        <f t="shared" si="94"/>
        <v>16</v>
      </c>
      <c r="CD44" s="49">
        <f t="shared" si="94"/>
        <v>16</v>
      </c>
      <c r="CE44" s="49">
        <f t="shared" si="94"/>
        <v>16</v>
      </c>
      <c r="CF44" s="49">
        <f t="shared" si="94"/>
        <v>16</v>
      </c>
      <c r="CG44" s="49">
        <f t="shared" si="94"/>
        <v>16</v>
      </c>
      <c r="CH44" s="49">
        <f t="shared" si="94"/>
        <v>16</v>
      </c>
      <c r="CI44" s="49">
        <f t="shared" si="94"/>
        <v>16</v>
      </c>
      <c r="CJ44" s="49">
        <f t="shared" si="94"/>
        <v>16</v>
      </c>
      <c r="CK44" s="49">
        <f t="shared" si="94"/>
        <v>16</v>
      </c>
      <c r="CL44" s="49">
        <f t="shared" si="94"/>
        <v>16</v>
      </c>
      <c r="CM44" s="49">
        <f t="shared" si="94"/>
        <v>16</v>
      </c>
      <c r="CN44" s="49">
        <f t="shared" si="94"/>
        <v>16</v>
      </c>
      <c r="CO44" s="49">
        <f t="shared" si="94"/>
        <v>16</v>
      </c>
      <c r="CP44" s="49">
        <f t="shared" si="94"/>
        <v>16</v>
      </c>
      <c r="CQ44" s="49">
        <f t="shared" si="94"/>
        <v>16</v>
      </c>
      <c r="CR44" s="49">
        <f t="shared" si="94"/>
        <v>16</v>
      </c>
      <c r="CS44" s="49">
        <f t="shared" si="94"/>
        <v>16</v>
      </c>
      <c r="CT44" s="49">
        <f t="shared" si="94"/>
        <v>16</v>
      </c>
      <c r="CU44" s="162">
        <f t="shared" si="94"/>
        <v>13</v>
      </c>
      <c r="CV44" s="142"/>
      <c r="CW44" s="158">
        <f t="shared" ref="CW44:DR44" si="95">SUM(CW2:CW43)</f>
        <v>16</v>
      </c>
      <c r="CX44" s="158">
        <f t="shared" si="95"/>
        <v>16</v>
      </c>
      <c r="CY44" s="158">
        <f t="shared" si="95"/>
        <v>16</v>
      </c>
      <c r="CZ44" s="158">
        <f t="shared" si="95"/>
        <v>16</v>
      </c>
      <c r="DA44" s="158">
        <f t="shared" si="95"/>
        <v>16</v>
      </c>
      <c r="DB44" s="158">
        <f t="shared" si="95"/>
        <v>16</v>
      </c>
      <c r="DC44" s="158">
        <f t="shared" si="95"/>
        <v>16</v>
      </c>
      <c r="DD44" s="158">
        <f t="shared" si="95"/>
        <v>16</v>
      </c>
      <c r="DE44" s="158">
        <f t="shared" si="95"/>
        <v>16</v>
      </c>
      <c r="DF44" s="158">
        <f t="shared" si="95"/>
        <v>16</v>
      </c>
      <c r="DG44" s="158">
        <f t="shared" si="95"/>
        <v>16</v>
      </c>
      <c r="DH44" s="158">
        <f t="shared" si="95"/>
        <v>16</v>
      </c>
      <c r="DI44" s="158">
        <f t="shared" si="95"/>
        <v>16</v>
      </c>
      <c r="DJ44" s="158">
        <f t="shared" si="95"/>
        <v>16</v>
      </c>
      <c r="DK44" s="158">
        <f t="shared" si="95"/>
        <v>16</v>
      </c>
      <c r="DL44" s="158">
        <f t="shared" si="95"/>
        <v>16</v>
      </c>
      <c r="DM44" s="158">
        <f t="shared" si="95"/>
        <v>16</v>
      </c>
      <c r="DN44" s="158">
        <f t="shared" si="95"/>
        <v>16</v>
      </c>
      <c r="DO44" s="158">
        <f t="shared" si="95"/>
        <v>11</v>
      </c>
      <c r="DP44" s="158">
        <f t="shared" si="95"/>
        <v>15</v>
      </c>
      <c r="DQ44" s="158">
        <f t="shared" si="95"/>
        <v>14</v>
      </c>
      <c r="DR44" s="175">
        <f t="shared" si="95"/>
        <v>15</v>
      </c>
      <c r="DS44" s="142"/>
      <c r="DT44" s="158">
        <f t="shared" ref="DT44:EO44" si="96">SUM(DT2:DT43)</f>
        <v>13</v>
      </c>
      <c r="DU44" s="158">
        <f t="shared" si="96"/>
        <v>13</v>
      </c>
      <c r="DV44" s="158">
        <f t="shared" si="96"/>
        <v>13</v>
      </c>
      <c r="DW44" s="158">
        <f t="shared" si="96"/>
        <v>13</v>
      </c>
      <c r="DX44" s="158">
        <f t="shared" si="96"/>
        <v>13</v>
      </c>
      <c r="DY44" s="158">
        <f t="shared" si="96"/>
        <v>13</v>
      </c>
      <c r="DZ44" s="158">
        <f t="shared" si="96"/>
        <v>10</v>
      </c>
      <c r="EA44" s="158">
        <f t="shared" si="96"/>
        <v>14</v>
      </c>
      <c r="EB44" s="158">
        <f t="shared" si="96"/>
        <v>14</v>
      </c>
      <c r="EC44" s="158">
        <f t="shared" si="96"/>
        <v>14</v>
      </c>
      <c r="ED44" s="158">
        <f t="shared" si="96"/>
        <v>14</v>
      </c>
      <c r="EE44" s="158">
        <f t="shared" si="96"/>
        <v>14</v>
      </c>
      <c r="EF44" s="158">
        <f t="shared" si="96"/>
        <v>0</v>
      </c>
      <c r="EG44" s="158">
        <f t="shared" si="96"/>
        <v>0</v>
      </c>
      <c r="EH44" s="158">
        <f t="shared" si="96"/>
        <v>0</v>
      </c>
      <c r="EI44" s="158">
        <f t="shared" si="96"/>
        <v>0</v>
      </c>
      <c r="EJ44" s="158">
        <f t="shared" si="96"/>
        <v>0</v>
      </c>
      <c r="EK44" s="158">
        <f t="shared" si="96"/>
        <v>0</v>
      </c>
      <c r="EL44" s="158">
        <f t="shared" si="96"/>
        <v>0</v>
      </c>
      <c r="EM44" s="158">
        <f t="shared" si="96"/>
        <v>0</v>
      </c>
      <c r="EN44" s="158">
        <f t="shared" si="96"/>
        <v>0</v>
      </c>
      <c r="EO44" s="162">
        <f t="shared" si="96"/>
        <v>0</v>
      </c>
      <c r="EP44" s="142"/>
      <c r="EQ44" s="158">
        <f t="shared" ref="EQ44:FL44" si="97">SUM(EQ2:EQ43)</f>
        <v>0</v>
      </c>
      <c r="ER44" s="158">
        <f t="shared" si="97"/>
        <v>0</v>
      </c>
      <c r="ES44" s="158">
        <f t="shared" si="97"/>
        <v>0</v>
      </c>
      <c r="ET44" s="158">
        <f t="shared" si="97"/>
        <v>0</v>
      </c>
      <c r="EU44" s="158">
        <f t="shared" si="97"/>
        <v>0</v>
      </c>
      <c r="EV44" s="158">
        <f t="shared" si="97"/>
        <v>0</v>
      </c>
      <c r="EW44" s="158">
        <f t="shared" si="97"/>
        <v>0</v>
      </c>
      <c r="EX44" s="158">
        <f t="shared" si="97"/>
        <v>0</v>
      </c>
      <c r="EY44" s="158">
        <f t="shared" si="97"/>
        <v>0</v>
      </c>
      <c r="EZ44" s="158">
        <f t="shared" si="97"/>
        <v>0</v>
      </c>
      <c r="FA44" s="158">
        <f t="shared" si="97"/>
        <v>0</v>
      </c>
      <c r="FB44" s="158">
        <f t="shared" si="97"/>
        <v>0</v>
      </c>
      <c r="FC44" s="158">
        <f t="shared" si="97"/>
        <v>0</v>
      </c>
      <c r="FD44" s="158">
        <f t="shared" si="97"/>
        <v>0</v>
      </c>
      <c r="FE44" s="158">
        <f t="shared" si="97"/>
        <v>0</v>
      </c>
      <c r="FF44" s="158">
        <f t="shared" si="97"/>
        <v>0</v>
      </c>
      <c r="FG44" s="158">
        <f t="shared" si="97"/>
        <v>0</v>
      </c>
      <c r="FH44" s="158">
        <f t="shared" si="97"/>
        <v>0</v>
      </c>
      <c r="FI44" s="158">
        <f t="shared" si="97"/>
        <v>0</v>
      </c>
      <c r="FJ44" s="158">
        <f t="shared" si="97"/>
        <v>0</v>
      </c>
      <c r="FK44" s="158">
        <f t="shared" si="97"/>
        <v>0</v>
      </c>
      <c r="FL44" s="162">
        <f t="shared" si="97"/>
        <v>0</v>
      </c>
    </row>
    <row r="45" spans="2:168" x14ac:dyDescent="0.2">
      <c r="H45" s="186"/>
      <c r="AE45" s="142"/>
      <c r="BB45" s="142"/>
      <c r="BX45" s="154"/>
      <c r="BY45" s="142"/>
      <c r="CV45" s="142"/>
      <c r="DS45" s="142"/>
      <c r="EP45" s="142"/>
    </row>
    <row r="46" spans="2:168" x14ac:dyDescent="0.2">
      <c r="B46" s="189">
        <v>16</v>
      </c>
      <c r="C46" s="189" t="s">
        <v>376</v>
      </c>
      <c r="H46" s="186"/>
      <c r="AE46" s="142"/>
      <c r="BB46" s="142"/>
      <c r="BX46" s="154"/>
      <c r="BY46" s="142"/>
      <c r="CV46" s="142"/>
      <c r="DS46" s="142"/>
      <c r="EP46" s="142"/>
    </row>
    <row r="47" spans="2:168" x14ac:dyDescent="0.2">
      <c r="H47" s="186"/>
      <c r="AE47" s="142"/>
      <c r="BB47" s="142"/>
      <c r="BX47" s="154"/>
      <c r="BY47" s="142"/>
      <c r="CV47" s="142"/>
      <c r="DS47" s="142"/>
      <c r="EP47" s="142"/>
    </row>
    <row r="48" spans="2:168" x14ac:dyDescent="0.2">
      <c r="H48" s="186"/>
      <c r="AE48" s="142"/>
      <c r="BB48" s="142"/>
      <c r="BX48" s="154"/>
      <c r="BY48" s="142"/>
      <c r="CV48" s="142"/>
      <c r="DS48" s="142"/>
      <c r="EP48" s="142"/>
    </row>
    <row r="49" spans="8:146" x14ac:dyDescent="0.2">
      <c r="H49" s="186"/>
      <c r="BB49" s="142"/>
      <c r="BX49" s="154"/>
      <c r="BY49" s="142"/>
      <c r="CV49" s="142"/>
      <c r="DS49" s="142"/>
      <c r="EP49" s="142"/>
    </row>
    <row r="50" spans="8:146" x14ac:dyDescent="0.2">
      <c r="H50" s="186"/>
      <c r="BB50" s="142"/>
      <c r="BX50" s="154"/>
      <c r="BY50" s="142"/>
      <c r="CV50" s="142"/>
      <c r="DS50" s="142"/>
      <c r="EP50" s="142"/>
    </row>
    <row r="51" spans="8:146" x14ac:dyDescent="0.2">
      <c r="H51" s="186"/>
      <c r="BB51" s="142"/>
      <c r="BX51" s="154"/>
      <c r="BY51" s="142"/>
      <c r="CV51" s="142"/>
      <c r="DS51" s="142"/>
      <c r="EP51" s="142"/>
    </row>
    <row r="52" spans="8:146" x14ac:dyDescent="0.2">
      <c r="BB52" s="142"/>
      <c r="BX52" s="154"/>
      <c r="BY52" s="142"/>
      <c r="CV52" s="142"/>
      <c r="DS52" s="142"/>
      <c r="EP52" s="142"/>
    </row>
    <row r="53" spans="8:146" x14ac:dyDescent="0.2">
      <c r="BB53" s="142"/>
      <c r="BX53" s="154"/>
      <c r="BY53" s="142"/>
      <c r="CV53" s="142"/>
      <c r="DS53" s="142"/>
      <c r="EP53" s="142"/>
    </row>
    <row r="54" spans="8:146" x14ac:dyDescent="0.2">
      <c r="BB54" s="142"/>
      <c r="BX54" s="154"/>
      <c r="BY54" s="142"/>
      <c r="DS54" s="142"/>
      <c r="EP54" s="142"/>
    </row>
    <row r="55" spans="8:146" x14ac:dyDescent="0.2">
      <c r="BB55" s="142"/>
      <c r="BX55" s="154"/>
      <c r="BY55" s="142"/>
      <c r="DS55" s="142"/>
      <c r="EP55" s="142"/>
    </row>
    <row r="56" spans="8:146" x14ac:dyDescent="0.2">
      <c r="BB56" s="142"/>
      <c r="BX56" s="154"/>
      <c r="BY56" s="142"/>
      <c r="DS56" s="142"/>
      <c r="EP56" s="142"/>
    </row>
    <row r="57" spans="8:146" x14ac:dyDescent="0.2">
      <c r="BB57" s="142"/>
      <c r="BX57" s="154"/>
      <c r="BY57" s="142"/>
      <c r="DS57" s="142"/>
      <c r="EP57" s="142"/>
    </row>
    <row r="58" spans="8:146" x14ac:dyDescent="0.2">
      <c r="BB58" s="142"/>
      <c r="BX58" s="154"/>
      <c r="BY58" s="142"/>
    </row>
    <row r="59" spans="8:146" x14ac:dyDescent="0.2">
      <c r="BB59" s="142"/>
      <c r="BX59" s="154"/>
      <c r="BY59" s="142"/>
    </row>
    <row r="60" spans="8:146" x14ac:dyDescent="0.2">
      <c r="BB60" s="142"/>
      <c r="BX60" s="154"/>
      <c r="BY60" s="142"/>
    </row>
    <row r="61" spans="8:146" x14ac:dyDescent="0.2">
      <c r="BB61" s="142"/>
      <c r="BX61" s="154"/>
      <c r="BY61" s="142"/>
    </row>
    <row r="62" spans="8:146" x14ac:dyDescent="0.2">
      <c r="BB62" s="142"/>
      <c r="BX62" s="154"/>
      <c r="BY62" s="142"/>
    </row>
    <row r="63" spans="8:146" x14ac:dyDescent="0.2">
      <c r="BB63" s="142"/>
      <c r="BX63" s="154"/>
      <c r="BY63" s="142"/>
    </row>
    <row r="64" spans="8:146" x14ac:dyDescent="0.2">
      <c r="BB64" s="142"/>
      <c r="BX64" s="154"/>
      <c r="BY64" s="142"/>
    </row>
    <row r="65" spans="54:77" x14ac:dyDescent="0.2">
      <c r="BB65" s="142"/>
      <c r="BX65" s="154"/>
      <c r="BY65" s="142"/>
    </row>
    <row r="66" spans="54:77" x14ac:dyDescent="0.2">
      <c r="BB66" s="142"/>
      <c r="BX66" s="154"/>
      <c r="BY66" s="142"/>
    </row>
    <row r="67" spans="54:77" x14ac:dyDescent="0.2">
      <c r="BB67" s="142"/>
      <c r="BX67" s="154"/>
      <c r="BY67" s="142"/>
    </row>
    <row r="68" spans="54:77" x14ac:dyDescent="0.2">
      <c r="BB68" s="142"/>
      <c r="BX68" s="154"/>
      <c r="BY68" s="142"/>
    </row>
    <row r="69" spans="54:77" x14ac:dyDescent="0.2">
      <c r="BB69" s="142"/>
      <c r="BX69" s="154"/>
      <c r="BY69" s="142"/>
    </row>
    <row r="70" spans="54:77" x14ac:dyDescent="0.2">
      <c r="BB70" s="142"/>
      <c r="BX70" s="154"/>
      <c r="BY70" s="142"/>
    </row>
    <row r="71" spans="54:77" x14ac:dyDescent="0.2">
      <c r="BB71" s="142"/>
      <c r="BX71" s="154"/>
      <c r="BY71" s="142"/>
    </row>
    <row r="72" spans="54:77" x14ac:dyDescent="0.2">
      <c r="BB72" s="142"/>
      <c r="BX72" s="154"/>
      <c r="BY72" s="142"/>
    </row>
    <row r="73" spans="54:77" x14ac:dyDescent="0.2">
      <c r="BB73" s="142"/>
      <c r="BX73" s="154"/>
      <c r="BY73" s="142"/>
    </row>
    <row r="74" spans="54:77" x14ac:dyDescent="0.2">
      <c r="BB74" s="142"/>
      <c r="BX74" s="154"/>
      <c r="BY74" s="142"/>
    </row>
    <row r="75" spans="54:77" x14ac:dyDescent="0.2">
      <c r="BB75" s="142"/>
      <c r="BX75" s="154"/>
      <c r="BY75" s="142"/>
    </row>
    <row r="76" spans="54:77" x14ac:dyDescent="0.2">
      <c r="BB76" s="142"/>
      <c r="BY76" s="142"/>
    </row>
    <row r="77" spans="54:77" x14ac:dyDescent="0.2">
      <c r="BB77" s="142"/>
      <c r="BY77" s="142"/>
    </row>
    <row r="78" spans="54:77" x14ac:dyDescent="0.2">
      <c r="BB78" s="142"/>
      <c r="BY78" s="142"/>
    </row>
    <row r="79" spans="54:77" x14ac:dyDescent="0.2">
      <c r="BB79" s="142"/>
    </row>
    <row r="80" spans="54:77" x14ac:dyDescent="0.2">
      <c r="BB80" s="142"/>
    </row>
    <row r="81" spans="54:54" x14ac:dyDescent="0.2">
      <c r="BB81" s="142"/>
    </row>
    <row r="82" spans="54:54" x14ac:dyDescent="0.2">
      <c r="BB82" s="142"/>
    </row>
    <row r="83" spans="54:54" x14ac:dyDescent="0.2">
      <c r="BB83" s="142"/>
    </row>
    <row r="84" spans="54:54" x14ac:dyDescent="0.2">
      <c r="BB84" s="142"/>
    </row>
    <row r="85" spans="54:54" x14ac:dyDescent="0.2">
      <c r="BB85" s="142"/>
    </row>
    <row r="86" spans="54:54" x14ac:dyDescent="0.2">
      <c r="BB86" s="142"/>
    </row>
    <row r="87" spans="54:54" x14ac:dyDescent="0.2">
      <c r="BB87" s="142"/>
    </row>
    <row r="88" spans="54:54" x14ac:dyDescent="0.2">
      <c r="BB88" s="142"/>
    </row>
    <row r="89" spans="54:54" x14ac:dyDescent="0.2">
      <c r="BB89" s="142"/>
    </row>
    <row r="90" spans="54:54" x14ac:dyDescent="0.2">
      <c r="BB90" s="142"/>
    </row>
    <row r="91" spans="54:54" x14ac:dyDescent="0.2">
      <c r="BB91" s="142"/>
    </row>
    <row r="92" spans="54:54" x14ac:dyDescent="0.2">
      <c r="BB92" s="142"/>
    </row>
    <row r="93" spans="54:54" x14ac:dyDescent="0.2">
      <c r="BB93" s="142"/>
    </row>
    <row r="94" spans="54:54" x14ac:dyDescent="0.2">
      <c r="BB94" s="142"/>
    </row>
    <row r="95" spans="54:54" x14ac:dyDescent="0.2">
      <c r="BB95" s="142"/>
    </row>
    <row r="96" spans="54:54" x14ac:dyDescent="0.2">
      <c r="BB96" s="142"/>
    </row>
    <row r="97" spans="54:54" x14ac:dyDescent="0.2">
      <c r="BB97" s="142"/>
    </row>
    <row r="98" spans="54:54" x14ac:dyDescent="0.2">
      <c r="BB98" s="142"/>
    </row>
    <row r="99" spans="54:54" x14ac:dyDescent="0.2">
      <c r="BB99" s="142"/>
    </row>
    <row r="100" spans="54:54" x14ac:dyDescent="0.2">
      <c r="BB100" s="142"/>
    </row>
    <row r="101" spans="54:54" x14ac:dyDescent="0.2">
      <c r="BB101" s="142"/>
    </row>
    <row r="102" spans="54:54" x14ac:dyDescent="0.2">
      <c r="BB102" s="142"/>
    </row>
    <row r="103" spans="54:54" x14ac:dyDescent="0.2">
      <c r="BB103" s="142"/>
    </row>
    <row r="104" spans="54:54" x14ac:dyDescent="0.2">
      <c r="BB104" s="142"/>
    </row>
    <row r="105" spans="54:54" x14ac:dyDescent="0.2">
      <c r="BB105" s="142"/>
    </row>
    <row r="106" spans="54:54" x14ac:dyDescent="0.2">
      <c r="BB106" s="142"/>
    </row>
    <row r="107" spans="54:54" x14ac:dyDescent="0.2">
      <c r="BB107" s="142"/>
    </row>
    <row r="108" spans="54:54" x14ac:dyDescent="0.2">
      <c r="BB108" s="142"/>
    </row>
    <row r="109" spans="54:54" x14ac:dyDescent="0.2">
      <c r="BB109" s="142"/>
    </row>
    <row r="110" spans="54:54" x14ac:dyDescent="0.2">
      <c r="BB110" s="142"/>
    </row>
    <row r="111" spans="54:54" x14ac:dyDescent="0.2">
      <c r="BB111" s="142"/>
    </row>
    <row r="112" spans="54:54" x14ac:dyDescent="0.2">
      <c r="BB112" s="142"/>
    </row>
    <row r="113" spans="54:54" x14ac:dyDescent="0.2">
      <c r="BB113" s="142"/>
    </row>
    <row r="114" spans="54:54" x14ac:dyDescent="0.2">
      <c r="BB114" s="142"/>
    </row>
    <row r="115" spans="54:54" x14ac:dyDescent="0.2">
      <c r="BB115" s="142"/>
    </row>
    <row r="116" spans="54:54" x14ac:dyDescent="0.2">
      <c r="BB116" s="142"/>
    </row>
    <row r="117" spans="54:54" x14ac:dyDescent="0.2">
      <c r="BB117" s="142"/>
    </row>
    <row r="118" spans="54:54" x14ac:dyDescent="0.2">
      <c r="BB118" s="142"/>
    </row>
    <row r="119" spans="54:54" x14ac:dyDescent="0.2">
      <c r="BB119" s="142"/>
    </row>
    <row r="120" spans="54:54" x14ac:dyDescent="0.2">
      <c r="BB120" s="142"/>
    </row>
    <row r="121" spans="54:54" x14ac:dyDescent="0.2">
      <c r="BB121" s="142"/>
    </row>
    <row r="122" spans="54:54" x14ac:dyDescent="0.2">
      <c r="BB122" s="142"/>
    </row>
    <row r="123" spans="54:54" x14ac:dyDescent="0.2">
      <c r="BB123" s="142"/>
    </row>
    <row r="124" spans="54:54" x14ac:dyDescent="0.2">
      <c r="BB124" s="142"/>
    </row>
    <row r="125" spans="54:54" x14ac:dyDescent="0.2">
      <c r="BB125" s="142"/>
    </row>
    <row r="126" spans="54:54" x14ac:dyDescent="0.2">
      <c r="BB126" s="142"/>
    </row>
    <row r="127" spans="54:54" x14ac:dyDescent="0.2">
      <c r="BB127" s="142"/>
    </row>
    <row r="128" spans="54:54" x14ac:dyDescent="0.2">
      <c r="BB128" s="142"/>
    </row>
    <row r="129" spans="54:54" x14ac:dyDescent="0.2">
      <c r="BB129" s="142"/>
    </row>
    <row r="130" spans="54:54" x14ac:dyDescent="0.2">
      <c r="BB130" s="142"/>
    </row>
    <row r="131" spans="54:54" x14ac:dyDescent="0.2">
      <c r="BB131" s="142"/>
    </row>
    <row r="132" spans="54:54" x14ac:dyDescent="0.2">
      <c r="BB132" s="142"/>
    </row>
    <row r="133" spans="54:54" x14ac:dyDescent="0.2">
      <c r="BB133" s="142"/>
    </row>
    <row r="134" spans="54:54" x14ac:dyDescent="0.2">
      <c r="BB134" s="142"/>
    </row>
    <row r="135" spans="54:54" x14ac:dyDescent="0.2">
      <c r="BB135" s="142"/>
    </row>
    <row r="136" spans="54:54" x14ac:dyDescent="0.2">
      <c r="BB136" s="142"/>
    </row>
    <row r="137" spans="54:54" x14ac:dyDescent="0.2">
      <c r="BB137" s="142"/>
    </row>
    <row r="138" spans="54:54" x14ac:dyDescent="0.2">
      <c r="BB138" s="142"/>
    </row>
    <row r="139" spans="54:54" x14ac:dyDescent="0.2">
      <c r="BB139" s="142"/>
    </row>
    <row r="140" spans="54:54" x14ac:dyDescent="0.2">
      <c r="BB140" s="142"/>
    </row>
    <row r="141" spans="54:54" x14ac:dyDescent="0.2">
      <c r="BB141" s="142"/>
    </row>
    <row r="142" spans="54:54" x14ac:dyDescent="0.2">
      <c r="BB142" s="142"/>
    </row>
    <row r="143" spans="54:54" x14ac:dyDescent="0.2">
      <c r="BB143" s="142"/>
    </row>
    <row r="144" spans="54:54" x14ac:dyDescent="0.2">
      <c r="BB144" s="142"/>
    </row>
    <row r="145" spans="54:54" x14ac:dyDescent="0.2">
      <c r="BB145" s="142"/>
    </row>
    <row r="146" spans="54:54" x14ac:dyDescent="0.2">
      <c r="BB146" s="142"/>
    </row>
    <row r="147" spans="54:54" x14ac:dyDescent="0.2">
      <c r="BB147" s="142"/>
    </row>
    <row r="148" spans="54:54" x14ac:dyDescent="0.2">
      <c r="BB148" s="142"/>
    </row>
    <row r="149" spans="54:54" x14ac:dyDescent="0.2">
      <c r="BB149" s="142"/>
    </row>
    <row r="150" spans="54:54" x14ac:dyDescent="0.2">
      <c r="BB150" s="142"/>
    </row>
    <row r="151" spans="54:54" x14ac:dyDescent="0.2">
      <c r="BB151" s="142"/>
    </row>
    <row r="152" spans="54:54" x14ac:dyDescent="0.2">
      <c r="BB152" s="142"/>
    </row>
    <row r="153" spans="54:54" x14ac:dyDescent="0.2">
      <c r="BB153" s="142"/>
    </row>
    <row r="154" spans="54:54" x14ac:dyDescent="0.2">
      <c r="BB154" s="142"/>
    </row>
  </sheetData>
  <conditionalFormatting sqref="DT44:EO44">
    <cfRule type="cellIs" dxfId="3" priority="4" operator="greaterThan">
      <formula>$B$46</formula>
    </cfRule>
  </conditionalFormatting>
  <conditionalFormatting sqref="A44:E44 G44:EO44 FM44:XFD44">
    <cfRule type="cellIs" dxfId="2" priority="3" operator="greaterThan">
      <formula>$B$46</formula>
    </cfRule>
  </conditionalFormatting>
  <conditionalFormatting sqref="EQ44:FL44">
    <cfRule type="cellIs" dxfId="1" priority="2" operator="greaterThan">
      <formula>$B$46</formula>
    </cfRule>
  </conditionalFormatting>
  <conditionalFormatting sqref="EP44:FL44">
    <cfRule type="cellIs" dxfId="0" priority="1" operator="greaterThan">
      <formula>$B$46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Z120"/>
  <sheetViews>
    <sheetView showGridLines="0" workbookViewId="0">
      <selection activeCell="T17" sqref="T17"/>
    </sheetView>
  </sheetViews>
  <sheetFormatPr defaultRowHeight="12.75" x14ac:dyDescent="0.2"/>
  <cols>
    <col min="1" max="1" width="29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customWidth="1"/>
    <col min="6" max="6" width="3.25" style="9" customWidth="1"/>
    <col min="7" max="8" width="3.875" style="9" customWidth="1"/>
    <col min="9" max="9" width="2.75" style="6" customWidth="1"/>
    <col min="10" max="10" width="10.375" style="9" customWidth="1"/>
    <col min="11" max="11" width="1.75" style="9" customWidth="1"/>
    <col min="12" max="12" width="7.625" style="9" customWidth="1"/>
    <col min="13" max="13" width="1.75" style="9" customWidth="1"/>
    <col min="14" max="14" width="2.75" style="6" customWidth="1"/>
    <col min="15" max="15" width="3.125" style="6" customWidth="1"/>
    <col min="16" max="16" width="4.75" style="6" customWidth="1"/>
    <col min="17" max="17" width="4.125" style="6" customWidth="1"/>
    <col min="18" max="18" width="3.875" style="6" customWidth="1"/>
    <col min="19" max="19" width="2.75" style="6" customWidth="1"/>
    <col min="20" max="20" width="9" style="6"/>
    <col min="21" max="21" width="6.125" style="6" bestFit="1" customWidth="1"/>
    <col min="22" max="22" width="5.625" style="6" bestFit="1" customWidth="1"/>
    <col min="23" max="23" width="5.25" style="6" bestFit="1" customWidth="1"/>
    <col min="24" max="24" width="6.375" style="6" bestFit="1" customWidth="1"/>
    <col min="25" max="25" width="5.25" style="6" bestFit="1" customWidth="1"/>
    <col min="26" max="26" width="5.375" style="6" bestFit="1" customWidth="1"/>
    <col min="27" max="16384" width="9" style="6"/>
  </cols>
  <sheetData>
    <row r="1" spans="1:26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20" t="s">
        <v>62</v>
      </c>
      <c r="K1" s="21">
        <f>RESUMO!D18</f>
        <v>2</v>
      </c>
      <c r="L1" s="22" t="s">
        <v>63</v>
      </c>
      <c r="M1" s="23">
        <f>RESUMO!E18</f>
        <v>1</v>
      </c>
      <c r="O1" s="24" t="s">
        <v>64</v>
      </c>
      <c r="P1" s="25">
        <f>SUM(H2:H10)</f>
        <v>19.737360000000002</v>
      </c>
      <c r="Q1" s="26" t="s">
        <v>94</v>
      </c>
      <c r="R1" s="27">
        <f>P1/8</f>
        <v>2.4671700000000003</v>
      </c>
      <c r="U1" s="9"/>
      <c r="V1" s="9"/>
      <c r="W1" s="45" t="s">
        <v>162</v>
      </c>
      <c r="X1" s="64">
        <f>SUM(X2:X6)</f>
        <v>12.037509999999999</v>
      </c>
      <c r="Y1" s="45" t="s">
        <v>163</v>
      </c>
      <c r="Z1" s="64">
        <f>SUM(Z2:Z6)</f>
        <v>8.1368500000000008</v>
      </c>
    </row>
    <row r="2" spans="1:26" x14ac:dyDescent="0.2">
      <c r="A2" s="1" t="s">
        <v>164</v>
      </c>
      <c r="B2" s="15"/>
      <c r="C2" s="2"/>
      <c r="E2" s="17"/>
      <c r="F2" s="17"/>
      <c r="G2" s="17"/>
      <c r="H2" s="17"/>
      <c r="U2" s="32" t="s">
        <v>27</v>
      </c>
      <c r="V2" s="11">
        <v>10.07</v>
      </c>
      <c r="W2" s="40">
        <v>0.152</v>
      </c>
      <c r="X2" s="40">
        <f>W2*V2</f>
        <v>1.53064</v>
      </c>
      <c r="Y2" s="40">
        <v>7.5999999999999998E-2</v>
      </c>
      <c r="Z2" s="40">
        <f>Y2*V2</f>
        <v>0.76532</v>
      </c>
    </row>
    <row r="3" spans="1:26" x14ac:dyDescent="0.2">
      <c r="A3" s="3" t="s">
        <v>62</v>
      </c>
      <c r="B3" s="11">
        <v>12.037509999999999</v>
      </c>
      <c r="C3" s="4">
        <v>1</v>
      </c>
      <c r="E3" s="18">
        <f>C3*B3</f>
        <v>12.037509999999999</v>
      </c>
      <c r="F3" s="12">
        <f>'ESQ. - PAIN. E J'!$K$1</f>
        <v>2</v>
      </c>
      <c r="G3" s="18">
        <f>E3/F3</f>
        <v>6.0187549999999996</v>
      </c>
      <c r="H3" s="18">
        <f>LARGE(G3:G4,1)</f>
        <v>8.1368500000000008</v>
      </c>
      <c r="U3" s="32" t="s">
        <v>29</v>
      </c>
      <c r="V3" s="11">
        <v>2.97</v>
      </c>
      <c r="W3" s="40">
        <v>1.5109999999999999</v>
      </c>
      <c r="X3" s="40">
        <f>W3*V3</f>
        <v>4.4876699999999996</v>
      </c>
      <c r="Y3" s="40">
        <v>1.4690000000000001</v>
      </c>
      <c r="Z3" s="40">
        <f>Y3*V3</f>
        <v>4.3629300000000004</v>
      </c>
    </row>
    <row r="4" spans="1:26" x14ac:dyDescent="0.2">
      <c r="A4" s="3" t="s">
        <v>63</v>
      </c>
      <c r="B4" s="11">
        <v>8.1368500000000008</v>
      </c>
      <c r="C4" s="4">
        <v>1</v>
      </c>
      <c r="E4" s="18">
        <f>C4*B4</f>
        <v>8.1368500000000008</v>
      </c>
      <c r="F4" s="12">
        <f>'ESQ. - PAIN. E J'!$M$1</f>
        <v>1</v>
      </c>
      <c r="G4" s="18">
        <f>E4/F4</f>
        <v>8.1368500000000008</v>
      </c>
      <c r="H4" s="18"/>
      <c r="U4" s="32" t="s">
        <v>30</v>
      </c>
      <c r="V4" s="11">
        <v>2</v>
      </c>
      <c r="W4" s="40">
        <v>0.65100000000000002</v>
      </c>
      <c r="X4" s="40">
        <f>W4*V4</f>
        <v>1.302</v>
      </c>
      <c r="Y4" s="40">
        <v>0.32500000000000001</v>
      </c>
      <c r="Z4" s="40">
        <f>Y4*V4</f>
        <v>0.65</v>
      </c>
    </row>
    <row r="5" spans="1:26" x14ac:dyDescent="0.2">
      <c r="A5" s="1" t="s">
        <v>165</v>
      </c>
      <c r="B5" s="15"/>
      <c r="C5" s="2"/>
      <c r="E5" s="17"/>
      <c r="F5" s="17"/>
      <c r="G5" s="17"/>
      <c r="H5" s="17"/>
      <c r="U5" s="32" t="s">
        <v>17</v>
      </c>
      <c r="V5" s="11">
        <v>1</v>
      </c>
      <c r="W5" s="40">
        <v>1.002</v>
      </c>
      <c r="X5" s="40">
        <f>W5*V5</f>
        <v>1.002</v>
      </c>
      <c r="Y5" s="40">
        <v>0.501</v>
      </c>
      <c r="Z5" s="40">
        <f>Y5*V5</f>
        <v>0.501</v>
      </c>
    </row>
    <row r="6" spans="1:26" x14ac:dyDescent="0.2">
      <c r="A6" s="3" t="s">
        <v>62</v>
      </c>
      <c r="B6" s="11">
        <v>6.3971800000000005</v>
      </c>
      <c r="C6" s="4">
        <v>1</v>
      </c>
      <c r="E6" s="18">
        <f>C6*B6</f>
        <v>6.3971800000000005</v>
      </c>
      <c r="F6" s="12">
        <f>'ESQ. - PAIN. E J'!$K$1</f>
        <v>2</v>
      </c>
      <c r="G6" s="18">
        <f>E6/F6</f>
        <v>3.1985900000000003</v>
      </c>
      <c r="H6" s="18">
        <f>LARGE(G6:G7,1)</f>
        <v>4.2963800000000001</v>
      </c>
      <c r="U6" s="32" t="s">
        <v>31</v>
      </c>
      <c r="V6" s="11">
        <v>5.16</v>
      </c>
      <c r="W6" s="40">
        <v>0.72</v>
      </c>
      <c r="X6" s="40">
        <f>W6*V6</f>
        <v>3.7151999999999998</v>
      </c>
      <c r="Y6" s="40">
        <v>0.36</v>
      </c>
      <c r="Z6" s="40">
        <f>Y6*V6</f>
        <v>1.8575999999999999</v>
      </c>
    </row>
    <row r="7" spans="1:26" x14ac:dyDescent="0.2">
      <c r="A7" s="3" t="s">
        <v>63</v>
      </c>
      <c r="B7" s="11">
        <v>4.2963800000000001</v>
      </c>
      <c r="C7" s="4">
        <v>1</v>
      </c>
      <c r="E7" s="18">
        <f>C7*B7</f>
        <v>4.2963800000000001</v>
      </c>
      <c r="F7" s="12">
        <f>'ESQ. - PAIN. E J'!$M$1</f>
        <v>1</v>
      </c>
      <c r="G7" s="18">
        <f>E7/F7</f>
        <v>4.2963800000000001</v>
      </c>
      <c r="H7" s="18"/>
      <c r="U7" s="9"/>
      <c r="V7" s="9"/>
      <c r="W7" s="9"/>
      <c r="X7" s="9"/>
      <c r="Y7" s="9"/>
      <c r="Z7" s="9"/>
    </row>
    <row r="8" spans="1:26" x14ac:dyDescent="0.2">
      <c r="A8" s="1" t="s">
        <v>166</v>
      </c>
      <c r="B8" s="15"/>
      <c r="C8" s="2"/>
      <c r="E8" s="17"/>
      <c r="F8" s="17"/>
      <c r="G8" s="17"/>
      <c r="H8" s="17"/>
      <c r="U8" s="9"/>
      <c r="V8" s="40"/>
      <c r="W8" s="45" t="s">
        <v>162</v>
      </c>
      <c r="X8" s="64">
        <f>SUM(X9:X13)</f>
        <v>6.3971800000000005</v>
      </c>
      <c r="Y8" s="45" t="s">
        <v>163</v>
      </c>
      <c r="Z8" s="64">
        <f>SUM(Z9:Z13)</f>
        <v>4.2963800000000001</v>
      </c>
    </row>
    <row r="9" spans="1:26" x14ac:dyDescent="0.2">
      <c r="A9" s="3" t="s">
        <v>62</v>
      </c>
      <c r="B9" s="11">
        <v>13.225069999999999</v>
      </c>
      <c r="C9" s="4">
        <v>1</v>
      </c>
      <c r="E9" s="18">
        <f>C9*B9</f>
        <v>13.225069999999999</v>
      </c>
      <c r="F9" s="12">
        <f>'ESQ. - PAIN. E J'!$K$1</f>
        <v>2</v>
      </c>
      <c r="G9" s="18">
        <f>E9/F9</f>
        <v>6.6125349999999994</v>
      </c>
      <c r="H9" s="18">
        <f>LARGE(G9:G10,1)</f>
        <v>7.3041299999999998</v>
      </c>
      <c r="U9" s="32" t="s">
        <v>27</v>
      </c>
      <c r="V9" s="11">
        <v>7.12</v>
      </c>
      <c r="W9" s="40">
        <v>0.152</v>
      </c>
      <c r="X9" s="40">
        <f>W9*V9</f>
        <v>1.0822400000000001</v>
      </c>
      <c r="Y9" s="40">
        <v>7.5999999999999998E-2</v>
      </c>
      <c r="Z9" s="40">
        <f>Y9*V9</f>
        <v>0.54112000000000005</v>
      </c>
    </row>
    <row r="10" spans="1:26" x14ac:dyDescent="0.2">
      <c r="A10" s="3" t="s">
        <v>63</v>
      </c>
      <c r="B10" s="11">
        <v>7.3041299999999998</v>
      </c>
      <c r="C10" s="4">
        <v>1</v>
      </c>
      <c r="E10" s="18">
        <f>C10*B10</f>
        <v>7.3041299999999998</v>
      </c>
      <c r="F10" s="12">
        <f>'ESQ. - PAIN. E J'!$M$1</f>
        <v>1</v>
      </c>
      <c r="G10" s="18">
        <f>E10/F10</f>
        <v>7.3041299999999998</v>
      </c>
      <c r="H10" s="18"/>
      <c r="U10" s="32" t="s">
        <v>29</v>
      </c>
      <c r="V10" s="11">
        <v>1.54</v>
      </c>
      <c r="W10" s="40">
        <v>1.5109999999999999</v>
      </c>
      <c r="X10" s="40">
        <f>W10*V10</f>
        <v>2.32694</v>
      </c>
      <c r="Y10" s="40">
        <v>1.4690000000000001</v>
      </c>
      <c r="Z10" s="40">
        <f>Y10*V10</f>
        <v>2.2622600000000004</v>
      </c>
    </row>
    <row r="11" spans="1:26" x14ac:dyDescent="0.2">
      <c r="B11" s="6"/>
      <c r="E11" s="6"/>
      <c r="F11" s="6"/>
      <c r="G11" s="6"/>
      <c r="H11" s="6"/>
      <c r="U11" s="32" t="s">
        <v>30</v>
      </c>
      <c r="V11" s="11">
        <v>2</v>
      </c>
      <c r="W11" s="40">
        <v>0.65100000000000002</v>
      </c>
      <c r="X11" s="40">
        <f>W11*V11</f>
        <v>1.302</v>
      </c>
      <c r="Y11" s="40">
        <v>0.32500000000000001</v>
      </c>
      <c r="Z11" s="40">
        <f>Y11*V11</f>
        <v>0.65</v>
      </c>
    </row>
    <row r="12" spans="1:26" x14ac:dyDescent="0.2">
      <c r="B12" s="6"/>
      <c r="E12" s="6"/>
      <c r="F12" s="6"/>
      <c r="G12" s="6"/>
      <c r="H12" s="6"/>
      <c r="U12" s="32" t="s">
        <v>17</v>
      </c>
      <c r="V12" s="11">
        <v>1</v>
      </c>
      <c r="W12" s="40">
        <v>1.002</v>
      </c>
      <c r="X12" s="40">
        <f>W12*V12</f>
        <v>1.002</v>
      </c>
      <c r="Y12" s="40">
        <v>0.501</v>
      </c>
      <c r="Z12" s="40">
        <f>Y12*V12</f>
        <v>0.501</v>
      </c>
    </row>
    <row r="13" spans="1:26" x14ac:dyDescent="0.2">
      <c r="B13" s="6"/>
      <c r="E13" s="6"/>
      <c r="F13" s="6"/>
      <c r="G13" s="6"/>
      <c r="H13" s="6"/>
      <c r="U13" s="32" t="s">
        <v>31</v>
      </c>
      <c r="V13" s="11">
        <v>0.95</v>
      </c>
      <c r="W13" s="40">
        <v>0.72</v>
      </c>
      <c r="X13" s="40">
        <f>W13*V13</f>
        <v>0.68399999999999994</v>
      </c>
      <c r="Y13" s="40">
        <v>0.36</v>
      </c>
      <c r="Z13" s="40">
        <f>Y13*V13</f>
        <v>0.34199999999999997</v>
      </c>
    </row>
    <row r="14" spans="1:26" x14ac:dyDescent="0.2">
      <c r="B14" s="6"/>
      <c r="E14" s="6"/>
      <c r="F14" s="6"/>
      <c r="G14" s="6"/>
      <c r="H14" s="6"/>
      <c r="U14" s="9"/>
      <c r="V14" s="9"/>
      <c r="W14" s="9"/>
      <c r="X14" s="9"/>
      <c r="Y14" s="9"/>
      <c r="Z14" s="9"/>
    </row>
    <row r="15" spans="1:26" x14ac:dyDescent="0.2">
      <c r="B15" s="6"/>
      <c r="E15" s="6"/>
      <c r="F15" s="6"/>
      <c r="G15" s="6"/>
      <c r="H15" s="6"/>
      <c r="U15" s="9"/>
      <c r="V15" s="40"/>
      <c r="W15" s="45" t="s">
        <v>162</v>
      </c>
      <c r="X15" s="64">
        <f>SUM(X16:X20)</f>
        <v>13.225069999999999</v>
      </c>
      <c r="Y15" s="45" t="s">
        <v>163</v>
      </c>
      <c r="Z15" s="64">
        <f>SUM(Z16:Z20)</f>
        <v>7.3041299999999998</v>
      </c>
    </row>
    <row r="16" spans="1:26" x14ac:dyDescent="0.2">
      <c r="B16" s="6"/>
      <c r="E16" s="6"/>
      <c r="F16" s="6"/>
      <c r="G16" s="6"/>
      <c r="H16" s="6"/>
      <c r="U16" s="32" t="s">
        <v>27</v>
      </c>
      <c r="V16" s="11">
        <v>15.9</v>
      </c>
      <c r="W16" s="40">
        <v>0.152</v>
      </c>
      <c r="X16" s="40">
        <f>W16*V16</f>
        <v>2.4167999999999998</v>
      </c>
      <c r="Y16" s="40">
        <v>7.5999999999999998E-2</v>
      </c>
      <c r="Z16" s="40">
        <f>Y16*V16</f>
        <v>1.2083999999999999</v>
      </c>
    </row>
    <row r="17" spans="1:26" x14ac:dyDescent="0.2">
      <c r="B17" s="6"/>
      <c r="E17" s="6"/>
      <c r="F17" s="6"/>
      <c r="G17" s="6"/>
      <c r="H17" s="6"/>
      <c r="U17" s="32" t="s">
        <v>29</v>
      </c>
      <c r="V17" s="11">
        <v>0.97</v>
      </c>
      <c r="W17" s="40">
        <v>1.5109999999999999</v>
      </c>
      <c r="X17" s="40">
        <f>W17*V17</f>
        <v>1.4656699999999998</v>
      </c>
      <c r="Y17" s="40">
        <v>1.4690000000000001</v>
      </c>
      <c r="Z17" s="40">
        <f>Y17*V17</f>
        <v>1.42493</v>
      </c>
    </row>
    <row r="18" spans="1:26" x14ac:dyDescent="0.2">
      <c r="B18" s="6"/>
      <c r="E18" s="6"/>
      <c r="F18" s="6"/>
      <c r="G18" s="6"/>
      <c r="H18" s="6"/>
      <c r="U18" s="32" t="s">
        <v>30</v>
      </c>
      <c r="V18" s="11">
        <v>1</v>
      </c>
      <c r="W18" s="40">
        <v>0.65100000000000002</v>
      </c>
      <c r="X18" s="40">
        <f>W18*V18</f>
        <v>0.65100000000000002</v>
      </c>
      <c r="Y18" s="40">
        <v>0.32500000000000001</v>
      </c>
      <c r="Z18" s="40">
        <f>Y18*V18</f>
        <v>0.32500000000000001</v>
      </c>
    </row>
    <row r="19" spans="1:26" x14ac:dyDescent="0.2">
      <c r="B19" s="6"/>
      <c r="E19" s="6"/>
      <c r="F19" s="6"/>
      <c r="G19" s="6"/>
      <c r="H19" s="6"/>
      <c r="U19" s="32" t="s">
        <v>17</v>
      </c>
      <c r="V19" s="11">
        <v>1</v>
      </c>
      <c r="W19" s="40">
        <v>1.002</v>
      </c>
      <c r="X19" s="40">
        <f>W19*V19</f>
        <v>1.002</v>
      </c>
      <c r="Y19" s="40">
        <v>0.501</v>
      </c>
      <c r="Z19" s="40">
        <f>Y19*V19</f>
        <v>0.501</v>
      </c>
    </row>
    <row r="20" spans="1:26" x14ac:dyDescent="0.2">
      <c r="B20" s="6"/>
      <c r="E20" s="6"/>
      <c r="F20" s="6"/>
      <c r="G20" s="6"/>
      <c r="H20" s="6"/>
      <c r="U20" s="32" t="s">
        <v>28</v>
      </c>
      <c r="V20" s="11">
        <v>8.01</v>
      </c>
      <c r="W20" s="40">
        <v>0.96</v>
      </c>
      <c r="X20" s="40">
        <f>W20*V20</f>
        <v>7.6895999999999995</v>
      </c>
      <c r="Y20" s="40">
        <v>0.48</v>
      </c>
      <c r="Z20" s="40">
        <f>Y20*V20</f>
        <v>3.8447999999999998</v>
      </c>
    </row>
    <row r="21" spans="1:26" x14ac:dyDescent="0.2">
      <c r="B21" s="6"/>
      <c r="E21" s="6"/>
      <c r="F21" s="6"/>
      <c r="G21" s="6"/>
      <c r="H21" s="6"/>
    </row>
    <row r="22" spans="1:26" ht="13.5" thickBot="1" x14ac:dyDescent="0.25">
      <c r="B22" s="6"/>
      <c r="E22" s="6"/>
      <c r="F22" s="6"/>
      <c r="G22" s="6"/>
      <c r="H22" s="6"/>
    </row>
    <row r="23" spans="1:26" ht="13.5" thickBot="1" x14ac:dyDescent="0.25">
      <c r="A23" s="7" t="s">
        <v>58</v>
      </c>
      <c r="B23" s="10" t="s">
        <v>93</v>
      </c>
      <c r="C23" s="5" t="s">
        <v>59</v>
      </c>
      <c r="E23" s="10" t="s">
        <v>60</v>
      </c>
      <c r="F23" s="10" t="s">
        <v>61</v>
      </c>
      <c r="G23" s="10" t="s">
        <v>64</v>
      </c>
      <c r="H23" s="10" t="s">
        <v>64</v>
      </c>
      <c r="J23" s="53" t="s">
        <v>62</v>
      </c>
      <c r="K23" s="21">
        <f>RESUMO!D19</f>
        <v>2</v>
      </c>
      <c r="L23" s="54" t="s">
        <v>63</v>
      </c>
      <c r="M23" s="23">
        <f>RESUMO!E19</f>
        <v>1</v>
      </c>
      <c r="O23" s="24" t="s">
        <v>64</v>
      </c>
      <c r="P23" s="25">
        <f>SUM(H24:H32)</f>
        <v>58.24307499999999</v>
      </c>
      <c r="Q23" s="26" t="s">
        <v>94</v>
      </c>
      <c r="R23" s="27">
        <f>P23/8</f>
        <v>7.2803843749999988</v>
      </c>
    </row>
    <row r="24" spans="1:26" x14ac:dyDescent="0.2">
      <c r="A24" s="1" t="s">
        <v>160</v>
      </c>
      <c r="B24" s="15"/>
      <c r="C24" s="2"/>
      <c r="E24" s="17"/>
      <c r="F24" s="17"/>
      <c r="G24" s="17"/>
      <c r="H24" s="17"/>
    </row>
    <row r="25" spans="1:26" x14ac:dyDescent="0.2">
      <c r="A25" s="3" t="s">
        <v>62</v>
      </c>
      <c r="B25" s="11">
        <v>0.152</v>
      </c>
      <c r="C25" s="4">
        <v>173.98</v>
      </c>
      <c r="E25" s="18">
        <f>C25*B25</f>
        <v>26.444959999999998</v>
      </c>
      <c r="F25" s="12">
        <f>$K$23</f>
        <v>2</v>
      </c>
      <c r="G25" s="18">
        <f>E25/F25</f>
        <v>13.222479999999999</v>
      </c>
      <c r="H25" s="18">
        <f>LARGE(G25:G26,1)</f>
        <v>13.222479999999999</v>
      </c>
    </row>
    <row r="26" spans="1:26" x14ac:dyDescent="0.2">
      <c r="A26" s="3" t="s">
        <v>63</v>
      </c>
      <c r="B26" s="11">
        <v>7.5999999999999998E-2</v>
      </c>
      <c r="C26" s="4">
        <v>173.98</v>
      </c>
      <c r="E26" s="18">
        <f>C26*B26</f>
        <v>13.222479999999999</v>
      </c>
      <c r="F26" s="12">
        <f>$M$23</f>
        <v>1</v>
      </c>
      <c r="G26" s="18">
        <f>E26/F26</f>
        <v>13.222479999999999</v>
      </c>
      <c r="H26" s="18"/>
    </row>
    <row r="27" spans="1:26" x14ac:dyDescent="0.2">
      <c r="A27" s="1" t="s">
        <v>276</v>
      </c>
      <c r="B27" s="15"/>
      <c r="C27" s="2"/>
      <c r="E27" s="17"/>
      <c r="F27" s="17"/>
      <c r="G27" s="17"/>
      <c r="H27" s="17"/>
    </row>
    <row r="28" spans="1:26" x14ac:dyDescent="0.2">
      <c r="A28" s="3" t="s">
        <v>62</v>
      </c>
      <c r="B28" s="11">
        <v>0.96</v>
      </c>
      <c r="C28" s="4">
        <v>73.22</v>
      </c>
      <c r="E28" s="18">
        <f>C28*B28</f>
        <v>70.291199999999989</v>
      </c>
      <c r="F28" s="12">
        <f>$K$23</f>
        <v>2</v>
      </c>
      <c r="G28" s="18">
        <f>E28/F28</f>
        <v>35.145599999999995</v>
      </c>
      <c r="H28" s="18">
        <f>LARGE(G28:G29,1)</f>
        <v>35.145599999999995</v>
      </c>
    </row>
    <row r="29" spans="1:26" x14ac:dyDescent="0.2">
      <c r="A29" s="3" t="s">
        <v>63</v>
      </c>
      <c r="B29" s="11">
        <v>0.48</v>
      </c>
      <c r="C29" s="4">
        <v>73.22</v>
      </c>
      <c r="E29" s="18">
        <f>C29*B29</f>
        <v>35.145599999999995</v>
      </c>
      <c r="F29" s="12">
        <f>$M$23</f>
        <v>1</v>
      </c>
      <c r="G29" s="18">
        <f>E29/F29</f>
        <v>35.145599999999995</v>
      </c>
      <c r="H29" s="18"/>
    </row>
    <row r="30" spans="1:26" x14ac:dyDescent="0.2">
      <c r="A30" s="1" t="s">
        <v>277</v>
      </c>
      <c r="B30" s="15"/>
      <c r="C30" s="2"/>
      <c r="E30" s="17"/>
      <c r="F30" s="17"/>
      <c r="G30" s="17"/>
      <c r="H30" s="17"/>
    </row>
    <row r="31" spans="1:26" x14ac:dyDescent="0.2">
      <c r="A31" s="3" t="s">
        <v>62</v>
      </c>
      <c r="B31" s="11">
        <v>1.7070000000000001</v>
      </c>
      <c r="C31" s="4">
        <v>11.57</v>
      </c>
      <c r="E31" s="18">
        <f>C31*B31</f>
        <v>19.74999</v>
      </c>
      <c r="F31" s="12">
        <f>$K$23</f>
        <v>2</v>
      </c>
      <c r="G31" s="18">
        <f>E31/F31</f>
        <v>9.8749950000000002</v>
      </c>
      <c r="H31" s="18">
        <f>LARGE(G31:G32,1)</f>
        <v>9.8749950000000002</v>
      </c>
    </row>
    <row r="32" spans="1:26" x14ac:dyDescent="0.2">
      <c r="A32" s="3" t="s">
        <v>63</v>
      </c>
      <c r="B32" s="11">
        <v>0.85299999999999998</v>
      </c>
      <c r="C32" s="4">
        <v>11.57</v>
      </c>
      <c r="E32" s="18">
        <f>C32*B32</f>
        <v>9.8692100000000007</v>
      </c>
      <c r="F32" s="12">
        <f>$M$23</f>
        <v>1</v>
      </c>
      <c r="G32" s="18">
        <f>E32/F32</f>
        <v>9.8692100000000007</v>
      </c>
      <c r="H32" s="18"/>
    </row>
    <row r="33" spans="2:8" x14ac:dyDescent="0.2">
      <c r="B33" s="6"/>
      <c r="E33" s="6"/>
      <c r="F33" s="6"/>
      <c r="G33" s="6"/>
      <c r="H33" s="6"/>
    </row>
    <row r="34" spans="2:8" x14ac:dyDescent="0.2">
      <c r="B34" s="6"/>
      <c r="E34" s="6"/>
      <c r="F34" s="6"/>
      <c r="G34" s="6"/>
      <c r="H34" s="6"/>
    </row>
    <row r="35" spans="2:8" x14ac:dyDescent="0.2">
      <c r="B35" s="6"/>
      <c r="E35" s="6"/>
      <c r="F35" s="6"/>
      <c r="G35" s="6"/>
      <c r="H35" s="6"/>
    </row>
    <row r="36" spans="2:8" x14ac:dyDescent="0.2">
      <c r="B36" s="6"/>
      <c r="E36" s="6"/>
      <c r="F36" s="6"/>
      <c r="G36" s="6"/>
      <c r="H36" s="6"/>
    </row>
    <row r="37" spans="2:8" x14ac:dyDescent="0.2">
      <c r="B37" s="6"/>
      <c r="E37" s="6"/>
      <c r="F37" s="6"/>
      <c r="G37" s="6"/>
      <c r="H37" s="6"/>
    </row>
    <row r="38" spans="2:8" x14ac:dyDescent="0.2">
      <c r="B38" s="6"/>
      <c r="E38" s="6"/>
      <c r="F38" s="6"/>
      <c r="G38" s="6"/>
      <c r="H38" s="6"/>
    </row>
    <row r="39" spans="2:8" x14ac:dyDescent="0.2">
      <c r="B39" s="6"/>
      <c r="E39" s="6"/>
      <c r="F39" s="6"/>
      <c r="G39" s="6"/>
      <c r="H39" s="6"/>
    </row>
    <row r="40" spans="2:8" x14ac:dyDescent="0.2">
      <c r="B40" s="6"/>
      <c r="E40" s="6"/>
      <c r="F40" s="6"/>
      <c r="G40" s="6"/>
      <c r="H40" s="6"/>
    </row>
    <row r="41" spans="2:8" x14ac:dyDescent="0.2">
      <c r="B41" s="6"/>
      <c r="E41" s="6"/>
      <c r="F41" s="6"/>
      <c r="G41" s="6"/>
      <c r="H41" s="6"/>
    </row>
    <row r="42" spans="2:8" x14ac:dyDescent="0.2">
      <c r="B42" s="6"/>
      <c r="E42" s="6"/>
      <c r="F42" s="6"/>
      <c r="G42" s="6"/>
      <c r="H42" s="6"/>
    </row>
    <row r="43" spans="2:8" x14ac:dyDescent="0.2">
      <c r="B43" s="6"/>
      <c r="E43" s="6"/>
      <c r="F43" s="6"/>
      <c r="G43" s="6"/>
      <c r="H43" s="6"/>
    </row>
    <row r="44" spans="2:8" x14ac:dyDescent="0.2">
      <c r="B44" s="6"/>
      <c r="E44" s="6"/>
      <c r="F44" s="6"/>
      <c r="G44" s="6"/>
      <c r="H44" s="6"/>
    </row>
    <row r="45" spans="2:8" x14ac:dyDescent="0.2">
      <c r="B45" s="6"/>
      <c r="E45" s="6"/>
      <c r="F45" s="6"/>
      <c r="G45" s="6"/>
      <c r="H45" s="6"/>
    </row>
    <row r="46" spans="2:8" x14ac:dyDescent="0.2">
      <c r="B46" s="6"/>
      <c r="E46" s="6"/>
      <c r="F46" s="6"/>
      <c r="G46" s="6"/>
      <c r="H46" s="6"/>
    </row>
    <row r="47" spans="2:8" x14ac:dyDescent="0.2">
      <c r="B47" s="6"/>
      <c r="E47" s="6"/>
      <c r="F47" s="6"/>
      <c r="G47" s="6"/>
      <c r="H47" s="6"/>
    </row>
    <row r="48" spans="2:8" x14ac:dyDescent="0.2">
      <c r="B48" s="6"/>
      <c r="E48" s="6"/>
      <c r="F48" s="6"/>
      <c r="G48" s="6"/>
      <c r="H48" s="6"/>
    </row>
    <row r="49" spans="2:8" x14ac:dyDescent="0.2">
      <c r="B49" s="6"/>
      <c r="E49" s="6"/>
      <c r="F49" s="6"/>
      <c r="G49" s="6"/>
      <c r="H49" s="6"/>
    </row>
    <row r="50" spans="2:8" x14ac:dyDescent="0.2">
      <c r="B50" s="6"/>
      <c r="E50" s="6"/>
      <c r="F50" s="6"/>
      <c r="G50" s="6"/>
      <c r="H50" s="6"/>
    </row>
    <row r="51" spans="2:8" x14ac:dyDescent="0.2">
      <c r="B51" s="6"/>
      <c r="E51" s="6"/>
      <c r="F51" s="6"/>
      <c r="G51" s="6"/>
      <c r="H51" s="6"/>
    </row>
    <row r="52" spans="2:8" x14ac:dyDescent="0.2">
      <c r="B52" s="6"/>
      <c r="E52" s="6"/>
      <c r="F52" s="6"/>
      <c r="G52" s="6"/>
      <c r="H52" s="6"/>
    </row>
    <row r="53" spans="2:8" x14ac:dyDescent="0.2">
      <c r="B53" s="6"/>
      <c r="E53" s="6"/>
      <c r="F53" s="6"/>
      <c r="G53" s="6"/>
      <c r="H53" s="6"/>
    </row>
    <row r="54" spans="2:8" x14ac:dyDescent="0.2">
      <c r="B54" s="6"/>
      <c r="E54" s="6"/>
      <c r="F54" s="6"/>
      <c r="G54" s="6"/>
      <c r="H54" s="6"/>
    </row>
    <row r="55" spans="2:8" x14ac:dyDescent="0.2">
      <c r="B55" s="6"/>
      <c r="E55" s="6"/>
      <c r="F55" s="6"/>
      <c r="G55" s="6"/>
      <c r="H55" s="6"/>
    </row>
    <row r="56" spans="2:8" x14ac:dyDescent="0.2">
      <c r="B56" s="6"/>
      <c r="E56" s="6"/>
      <c r="F56" s="6"/>
      <c r="G56" s="6"/>
      <c r="H56" s="6"/>
    </row>
    <row r="57" spans="2:8" x14ac:dyDescent="0.2">
      <c r="B57" s="6"/>
      <c r="E57" s="6"/>
      <c r="F57" s="6"/>
      <c r="G57" s="6"/>
      <c r="H57" s="6"/>
    </row>
    <row r="58" spans="2:8" x14ac:dyDescent="0.2">
      <c r="B58" s="6"/>
      <c r="E58" s="6"/>
      <c r="F58" s="6"/>
      <c r="G58" s="6"/>
      <c r="H58" s="6"/>
    </row>
    <row r="59" spans="2:8" x14ac:dyDescent="0.2">
      <c r="B59" s="6"/>
      <c r="E59" s="6"/>
      <c r="F59" s="6"/>
      <c r="G59" s="6"/>
      <c r="H59" s="6"/>
    </row>
    <row r="60" spans="2:8" x14ac:dyDescent="0.2">
      <c r="B60" s="6"/>
      <c r="E60" s="6"/>
      <c r="F60" s="6"/>
      <c r="G60" s="6"/>
      <c r="H60" s="6"/>
    </row>
    <row r="61" spans="2:8" x14ac:dyDescent="0.2">
      <c r="B61" s="6"/>
      <c r="E61" s="6"/>
      <c r="F61" s="6"/>
      <c r="G61" s="6"/>
      <c r="H61" s="6"/>
    </row>
    <row r="62" spans="2:8" x14ac:dyDescent="0.2">
      <c r="B62" s="6"/>
      <c r="E62" s="6"/>
      <c r="F62" s="6"/>
      <c r="G62" s="6"/>
      <c r="H62" s="6"/>
    </row>
    <row r="63" spans="2:8" x14ac:dyDescent="0.2">
      <c r="B63" s="6"/>
      <c r="E63" s="6"/>
      <c r="F63" s="6"/>
      <c r="G63" s="6"/>
      <c r="H63" s="6"/>
    </row>
    <row r="64" spans="2:8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20"/>
  <sheetViews>
    <sheetView showGridLines="0" workbookViewId="0">
      <selection activeCell="T17" sqref="T17"/>
    </sheetView>
  </sheetViews>
  <sheetFormatPr defaultRowHeight="12.75" x14ac:dyDescent="0.2"/>
  <cols>
    <col min="1" max="1" width="19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" style="6" bestFit="1" customWidth="1"/>
    <col min="22" max="24" width="4.25" style="6" bestFit="1" customWidth="1"/>
    <col min="25" max="25" width="4.5" style="6" bestFit="1" customWidth="1"/>
    <col min="26" max="26" width="1.5" style="6" customWidth="1"/>
    <col min="27" max="27" width="5.75" style="6" bestFit="1" customWidth="1"/>
    <col min="28" max="28" width="6.125" style="6" bestFit="1" customWidth="1"/>
    <col min="29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RESUMO!D21</f>
        <v>8</v>
      </c>
      <c r="L1" s="54" t="s">
        <v>63</v>
      </c>
      <c r="M1" s="23">
        <f>RESUMO!E21</f>
        <v>8</v>
      </c>
      <c r="O1" s="24" t="s">
        <v>64</v>
      </c>
      <c r="P1" s="25">
        <f>SUM(H2:H7)</f>
        <v>22.766562500000003</v>
      </c>
      <c r="Q1" s="26" t="s">
        <v>94</v>
      </c>
      <c r="R1" s="27">
        <f>P1/8</f>
        <v>2.8458203125000003</v>
      </c>
    </row>
    <row r="2" spans="1:20" x14ac:dyDescent="0.2">
      <c r="A2" s="1" t="s">
        <v>179</v>
      </c>
      <c r="B2" s="15"/>
      <c r="C2" s="2"/>
      <c r="E2" s="17"/>
      <c r="F2" s="17"/>
      <c r="G2" s="17"/>
      <c r="H2" s="17"/>
    </row>
    <row r="3" spans="1:20" x14ac:dyDescent="0.2">
      <c r="A3" s="3" t="s">
        <v>62</v>
      </c>
      <c r="B3" s="11">
        <v>0.66</v>
      </c>
      <c r="C3" s="11">
        <v>268.62</v>
      </c>
      <c r="E3" s="18">
        <f>C3*B3</f>
        <v>177.28920000000002</v>
      </c>
      <c r="F3" s="12">
        <f>$K$1</f>
        <v>8</v>
      </c>
      <c r="G3" s="18">
        <f>E3/F3</f>
        <v>22.161150000000003</v>
      </c>
      <c r="H3" s="18">
        <f>LARGE(G3:G4,1)</f>
        <v>22.161150000000003</v>
      </c>
    </row>
    <row r="4" spans="1:20" x14ac:dyDescent="0.2">
      <c r="A4" s="3" t="s">
        <v>63</v>
      </c>
      <c r="B4" s="11">
        <v>0.36</v>
      </c>
      <c r="C4" s="11">
        <v>268.62</v>
      </c>
      <c r="E4" s="18">
        <f>C4*B4</f>
        <v>96.703199999999995</v>
      </c>
      <c r="F4" s="12">
        <f>$M$1</f>
        <v>8</v>
      </c>
      <c r="G4" s="18">
        <f>E4/F4</f>
        <v>12.087899999999999</v>
      </c>
      <c r="H4" s="18"/>
    </row>
    <row r="5" spans="1:20" x14ac:dyDescent="0.2">
      <c r="A5" s="1" t="s">
        <v>180</v>
      </c>
      <c r="B5" s="15"/>
      <c r="C5" s="15"/>
      <c r="E5" s="17"/>
      <c r="F5" s="17"/>
      <c r="G5" s="17"/>
      <c r="H5" s="17"/>
    </row>
    <row r="6" spans="1:20" x14ac:dyDescent="0.2">
      <c r="A6" s="3" t="s">
        <v>62</v>
      </c>
      <c r="B6" s="11">
        <v>7.0000000000000007E-2</v>
      </c>
      <c r="C6" s="11">
        <v>69.19</v>
      </c>
      <c r="E6" s="18">
        <f>C6*B6</f>
        <v>4.8433000000000002</v>
      </c>
      <c r="F6" s="12">
        <f>$K$1</f>
        <v>8</v>
      </c>
      <c r="G6" s="18">
        <f>E6/F6</f>
        <v>0.60541250000000002</v>
      </c>
      <c r="H6" s="18">
        <f>LARGE(G6:G7,1)</f>
        <v>0.60541250000000002</v>
      </c>
    </row>
    <row r="7" spans="1:20" x14ac:dyDescent="0.2">
      <c r="A7" s="3" t="s">
        <v>63</v>
      </c>
      <c r="B7" s="11">
        <v>7.0000000000000007E-2</v>
      </c>
      <c r="C7" s="11">
        <v>69.19</v>
      </c>
      <c r="E7" s="18">
        <f>C7*B7</f>
        <v>4.8433000000000002</v>
      </c>
      <c r="F7" s="12">
        <f>$M$1</f>
        <v>8</v>
      </c>
      <c r="G7" s="18">
        <f>E7/F7</f>
        <v>0.60541250000000002</v>
      </c>
      <c r="H7" s="18"/>
    </row>
    <row r="8" spans="1:20" x14ac:dyDescent="0.2">
      <c r="B8" s="6"/>
      <c r="E8" s="6"/>
      <c r="F8" s="6"/>
      <c r="G8" s="6"/>
      <c r="H8" s="6"/>
      <c r="T8" s="9"/>
    </row>
    <row r="9" spans="1:20" ht="13.5" thickBot="1" x14ac:dyDescent="0.25">
      <c r="B9" s="6"/>
      <c r="E9" s="6"/>
      <c r="F9" s="6"/>
      <c r="G9" s="6"/>
      <c r="H9" s="6"/>
      <c r="T9" s="9"/>
    </row>
    <row r="10" spans="1:20" ht="13.5" thickBot="1" x14ac:dyDescent="0.25">
      <c r="A10" s="7" t="s">
        <v>58</v>
      </c>
      <c r="B10" s="10" t="s">
        <v>93</v>
      </c>
      <c r="C10" s="5" t="s">
        <v>59</v>
      </c>
      <c r="E10" s="10" t="s">
        <v>60</v>
      </c>
      <c r="F10" s="10" t="s">
        <v>61</v>
      </c>
      <c r="G10" s="10" t="s">
        <v>64</v>
      </c>
      <c r="H10" s="10" t="s">
        <v>64</v>
      </c>
      <c r="J10" s="20" t="s">
        <v>62</v>
      </c>
      <c r="K10" s="21">
        <f>RESUMO!D25</f>
        <v>2</v>
      </c>
      <c r="L10" s="22" t="s">
        <v>63</v>
      </c>
      <c r="M10" s="23">
        <f>RESUMO!E25</f>
        <v>2</v>
      </c>
      <c r="O10" s="24" t="s">
        <v>64</v>
      </c>
      <c r="P10" s="25">
        <f>SUM(H$11:H$16)</f>
        <v>8.82</v>
      </c>
      <c r="Q10" s="26" t="s">
        <v>94</v>
      </c>
      <c r="R10" s="27">
        <f>P10/8</f>
        <v>1.1025</v>
      </c>
      <c r="T10" s="9"/>
    </row>
    <row r="11" spans="1:20" x14ac:dyDescent="0.2">
      <c r="A11" s="1" t="s">
        <v>191</v>
      </c>
      <c r="B11" s="15"/>
      <c r="C11" s="2"/>
      <c r="E11" s="17"/>
      <c r="F11" s="17"/>
      <c r="G11" s="17"/>
      <c r="H11" s="17"/>
      <c r="J11" s="6"/>
      <c r="K11" s="6"/>
      <c r="L11" s="6"/>
      <c r="M11" s="6"/>
    </row>
    <row r="12" spans="1:20" x14ac:dyDescent="0.2">
      <c r="A12" s="3" t="s">
        <v>62</v>
      </c>
      <c r="B12" s="11">
        <v>0.4</v>
      </c>
      <c r="C12" s="11">
        <v>6.17</v>
      </c>
      <c r="E12" s="18">
        <f>C12*B12</f>
        <v>2.468</v>
      </c>
      <c r="F12" s="12">
        <f>$K$10</f>
        <v>2</v>
      </c>
      <c r="G12" s="18">
        <f>E12/F12</f>
        <v>1.234</v>
      </c>
      <c r="H12" s="18">
        <f>LARGE(G12:G13,1)</f>
        <v>1.234</v>
      </c>
      <c r="J12" s="6"/>
      <c r="K12" s="6"/>
      <c r="L12" s="6"/>
      <c r="M12" s="6"/>
    </row>
    <row r="13" spans="1:20" x14ac:dyDescent="0.2">
      <c r="A13" s="3" t="s">
        <v>63</v>
      </c>
      <c r="B13" s="11">
        <v>0.34</v>
      </c>
      <c r="C13" s="11">
        <v>6.17</v>
      </c>
      <c r="E13" s="18">
        <f>C13*B13</f>
        <v>2.0978000000000003</v>
      </c>
      <c r="F13" s="12">
        <f>$M$10</f>
        <v>2</v>
      </c>
      <c r="G13" s="18">
        <f>E13/F13</f>
        <v>1.0489000000000002</v>
      </c>
      <c r="H13" s="18"/>
      <c r="J13" s="6"/>
      <c r="K13" s="6"/>
      <c r="L13" s="6"/>
      <c r="M13" s="6"/>
    </row>
    <row r="14" spans="1:20" x14ac:dyDescent="0.2">
      <c r="A14" s="1" t="s">
        <v>192</v>
      </c>
      <c r="B14" s="15"/>
      <c r="C14" s="15"/>
      <c r="E14" s="17"/>
      <c r="F14" s="17"/>
      <c r="G14" s="17"/>
      <c r="H14" s="17"/>
      <c r="J14" s="6"/>
      <c r="K14" s="6"/>
      <c r="L14" s="6"/>
      <c r="M14" s="6"/>
    </row>
    <row r="15" spans="1:20" x14ac:dyDescent="0.2">
      <c r="A15" s="3" t="s">
        <v>62</v>
      </c>
      <c r="B15" s="11">
        <v>0.4</v>
      </c>
      <c r="C15" s="11">
        <v>37.93</v>
      </c>
      <c r="E15" s="18">
        <f>C15*B15</f>
        <v>15.172000000000001</v>
      </c>
      <c r="F15" s="12">
        <f>$K$10</f>
        <v>2</v>
      </c>
      <c r="G15" s="18">
        <f>E15/F15</f>
        <v>7.5860000000000003</v>
      </c>
      <c r="H15" s="18">
        <f>LARGE(G15:G16,1)</f>
        <v>7.5860000000000003</v>
      </c>
      <c r="J15" s="6"/>
      <c r="K15" s="6"/>
      <c r="L15" s="6"/>
      <c r="M15" s="6"/>
    </row>
    <row r="16" spans="1:20" x14ac:dyDescent="0.2">
      <c r="A16" s="3" t="s">
        <v>63</v>
      </c>
      <c r="B16" s="11">
        <v>0.34</v>
      </c>
      <c r="C16" s="11">
        <v>37.93</v>
      </c>
      <c r="E16" s="18">
        <f>C16*B16</f>
        <v>12.8962</v>
      </c>
      <c r="F16" s="12">
        <f>$M$10</f>
        <v>2</v>
      </c>
      <c r="G16" s="18">
        <f>E16/F16</f>
        <v>6.4481000000000002</v>
      </c>
      <c r="H16" s="18"/>
      <c r="J16" s="6"/>
      <c r="K16" s="6"/>
      <c r="L16" s="6"/>
      <c r="M16" s="6"/>
    </row>
    <row r="17" spans="2:13" x14ac:dyDescent="0.2">
      <c r="B17" s="6"/>
      <c r="E17" s="6"/>
      <c r="F17" s="6"/>
      <c r="G17" s="6"/>
      <c r="H17" s="6"/>
    </row>
    <row r="18" spans="2:13" x14ac:dyDescent="0.2">
      <c r="F18" s="6"/>
      <c r="G18" s="6"/>
      <c r="H18" s="6"/>
    </row>
    <row r="19" spans="2:13" x14ac:dyDescent="0.2">
      <c r="F19" s="6"/>
      <c r="G19" s="6"/>
      <c r="H19" s="6"/>
    </row>
    <row r="20" spans="2:13" x14ac:dyDescent="0.2">
      <c r="F20" s="6"/>
      <c r="G20" s="6"/>
      <c r="H20" s="6"/>
    </row>
    <row r="21" spans="2:13" x14ac:dyDescent="0.2">
      <c r="F21" s="6"/>
      <c r="G21" s="6"/>
      <c r="H21" s="6"/>
    </row>
    <row r="22" spans="2:13" x14ac:dyDescent="0.2">
      <c r="F22" s="6"/>
      <c r="G22" s="6"/>
      <c r="H22" s="6"/>
    </row>
    <row r="23" spans="2:13" x14ac:dyDescent="0.2">
      <c r="F23" s="6"/>
      <c r="G23" s="6"/>
      <c r="H23" s="6"/>
    </row>
    <row r="24" spans="2:13" x14ac:dyDescent="0.2">
      <c r="F24" s="6"/>
      <c r="G24" s="6"/>
      <c r="H24" s="6"/>
    </row>
    <row r="25" spans="2:13" x14ac:dyDescent="0.2">
      <c r="F25" s="6"/>
      <c r="G25" s="6"/>
      <c r="H25" s="6"/>
    </row>
    <row r="26" spans="2:13" x14ac:dyDescent="0.2">
      <c r="F26" s="6"/>
      <c r="G26" s="6"/>
      <c r="H26" s="6"/>
    </row>
    <row r="27" spans="2:13" x14ac:dyDescent="0.2">
      <c r="B27" s="6"/>
      <c r="F27" s="6"/>
      <c r="G27" s="6"/>
      <c r="H27" s="6"/>
    </row>
    <row r="28" spans="2:13" x14ac:dyDescent="0.2">
      <c r="B28" s="6"/>
      <c r="F28" s="6"/>
      <c r="G28" s="6"/>
      <c r="H28" s="6"/>
    </row>
    <row r="29" spans="2:13" x14ac:dyDescent="0.2">
      <c r="F29" s="6"/>
      <c r="G29" s="6"/>
      <c r="H29" s="6"/>
    </row>
    <row r="30" spans="2:13" x14ac:dyDescent="0.2">
      <c r="F30" s="6"/>
      <c r="G30" s="6"/>
      <c r="H30" s="6"/>
    </row>
    <row r="31" spans="2:13" x14ac:dyDescent="0.2">
      <c r="F31" s="6"/>
      <c r="G31" s="6"/>
      <c r="H31" s="6"/>
      <c r="J31" s="6"/>
      <c r="K31" s="6"/>
      <c r="L31" s="6"/>
      <c r="M31" s="6"/>
    </row>
    <row r="32" spans="2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13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13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J152"/>
  <sheetViews>
    <sheetView showGridLines="0" workbookViewId="0">
      <selection activeCell="P15" sqref="P15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" style="6" bestFit="1" customWidth="1"/>
    <col min="22" max="24" width="4.25" style="6" bestFit="1" customWidth="1"/>
    <col min="25" max="25" width="4.5" style="6" bestFit="1" customWidth="1"/>
    <col min="26" max="26" width="1.5" style="6" customWidth="1"/>
    <col min="27" max="27" width="9.25" style="6" bestFit="1" customWidth="1"/>
    <col min="28" max="28" width="6.125" style="6" bestFit="1" customWidth="1"/>
    <col min="29" max="16384" width="9" style="6"/>
  </cols>
  <sheetData>
    <row r="1" spans="1:36" ht="1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RESUMO!D22</f>
        <v>6</v>
      </c>
      <c r="L1" s="54" t="s">
        <v>63</v>
      </c>
      <c r="M1" s="23">
        <f>RESUMO!E22</f>
        <v>3</v>
      </c>
      <c r="O1" s="24" t="s">
        <v>64</v>
      </c>
      <c r="P1" s="25">
        <f>SUM(H:H)</f>
        <v>7.6601749999999997</v>
      </c>
      <c r="Q1" s="26" t="s">
        <v>94</v>
      </c>
      <c r="R1" s="27">
        <f>P1/8</f>
        <v>0.95752187499999997</v>
      </c>
      <c r="U1"/>
      <c r="V1"/>
      <c r="W1"/>
      <c r="X1"/>
      <c r="Y1"/>
      <c r="Z1"/>
      <c r="AA1"/>
      <c r="AB1"/>
      <c r="AC1"/>
      <c r="AD1"/>
    </row>
    <row r="2" spans="1:36" ht="14.25" x14ac:dyDescent="0.2">
      <c r="A2" s="1" t="s">
        <v>182</v>
      </c>
      <c r="B2" s="15"/>
      <c r="C2" s="2"/>
      <c r="E2" s="17"/>
      <c r="F2" s="17"/>
      <c r="G2" s="17"/>
      <c r="H2" s="17"/>
      <c r="J2" s="19"/>
      <c r="K2" s="19"/>
      <c r="T2"/>
      <c r="U2"/>
      <c r="V2"/>
      <c r="W2"/>
      <c r="X2"/>
      <c r="Y2"/>
      <c r="Z2"/>
      <c r="AA2"/>
      <c r="AB2"/>
      <c r="AC2"/>
      <c r="AD2"/>
    </row>
    <row r="3" spans="1:36" ht="14.25" x14ac:dyDescent="0.2">
      <c r="A3" s="3" t="s">
        <v>62</v>
      </c>
      <c r="B3" s="11">
        <v>1.405</v>
      </c>
      <c r="C3" s="11">
        <v>23.81</v>
      </c>
      <c r="E3" s="18">
        <f>C3*B3</f>
        <v>33.453049999999998</v>
      </c>
      <c r="F3" s="12">
        <f>$K$1</f>
        <v>6</v>
      </c>
      <c r="G3" s="18">
        <f>E3/F3</f>
        <v>5.5755083333333326</v>
      </c>
      <c r="H3" s="18">
        <f>LARGE(G3:G4,1)</f>
        <v>5.5755083333333326</v>
      </c>
      <c r="T3"/>
      <c r="U3"/>
      <c r="V3"/>
      <c r="W3"/>
      <c r="X3"/>
      <c r="Y3"/>
      <c r="Z3"/>
      <c r="AA3"/>
      <c r="AB3"/>
      <c r="AC3"/>
      <c r="AD3"/>
    </row>
    <row r="4" spans="1:36" ht="14.25" x14ac:dyDescent="0.2">
      <c r="A4" s="3" t="s">
        <v>63</v>
      </c>
      <c r="B4" s="11">
        <v>0.70199999999999996</v>
      </c>
      <c r="C4" s="11">
        <v>23.81</v>
      </c>
      <c r="E4" s="18">
        <f>C4*B4</f>
        <v>16.714619999999996</v>
      </c>
      <c r="F4" s="12">
        <f>$M$1</f>
        <v>3</v>
      </c>
      <c r="G4" s="18">
        <f>E4/F4</f>
        <v>5.5715399999999988</v>
      </c>
      <c r="H4" s="18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ht="14.25" x14ac:dyDescent="0.2">
      <c r="A5" s="1" t="s">
        <v>183</v>
      </c>
      <c r="B5" s="15"/>
      <c r="C5" s="15"/>
      <c r="E5" s="17"/>
      <c r="F5" s="17"/>
      <c r="G5" s="17"/>
      <c r="H5" s="17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ht="14.25" x14ac:dyDescent="0.2">
      <c r="A6" s="3" t="s">
        <v>62</v>
      </c>
      <c r="B6" s="11">
        <v>2.0059999999999998</v>
      </c>
      <c r="C6" s="34">
        <v>1</v>
      </c>
      <c r="E6" s="18">
        <f>C6*B6</f>
        <v>2.0059999999999998</v>
      </c>
      <c r="F6" s="12">
        <f>$K$1</f>
        <v>6</v>
      </c>
      <c r="G6" s="18">
        <f>E6/F6</f>
        <v>0.33433333333333332</v>
      </c>
      <c r="H6" s="18">
        <f>LARGE(G6:G7,1)</f>
        <v>0.44</v>
      </c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ht="14.25" x14ac:dyDescent="0.2">
      <c r="A7" s="3" t="s">
        <v>63</v>
      </c>
      <c r="B7" s="11">
        <v>1.32</v>
      </c>
      <c r="C7" s="34">
        <v>1</v>
      </c>
      <c r="E7" s="18">
        <f>C7*B7</f>
        <v>1.32</v>
      </c>
      <c r="F7" s="12">
        <f>$M$1</f>
        <v>3</v>
      </c>
      <c r="G7" s="18">
        <f>E7/F7</f>
        <v>0.44</v>
      </c>
      <c r="H7" s="18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ht="14.25" x14ac:dyDescent="0.2">
      <c r="A8" s="1" t="s">
        <v>184</v>
      </c>
      <c r="B8" s="15"/>
      <c r="C8" s="15"/>
      <c r="E8" s="17"/>
      <c r="F8" s="17"/>
      <c r="G8" s="17"/>
      <c r="H8" s="17"/>
      <c r="T8" s="31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ht="14.25" x14ac:dyDescent="0.2">
      <c r="A9" s="3" t="s">
        <v>62</v>
      </c>
      <c r="B9" s="11">
        <v>5.38</v>
      </c>
      <c r="C9" s="34">
        <v>1</v>
      </c>
      <c r="E9" s="18">
        <f>C9*B9</f>
        <v>5.38</v>
      </c>
      <c r="F9" s="12">
        <f>$K$1</f>
        <v>6</v>
      </c>
      <c r="G9" s="18">
        <f>E9/F9</f>
        <v>0.89666666666666661</v>
      </c>
      <c r="H9" s="18">
        <f>LARGE(G9:G10,1)</f>
        <v>1.18</v>
      </c>
      <c r="T9" s="31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4.25" x14ac:dyDescent="0.2">
      <c r="A10" s="3" t="s">
        <v>63</v>
      </c>
      <c r="B10" s="11">
        <v>3.54</v>
      </c>
      <c r="C10" s="34">
        <v>1</v>
      </c>
      <c r="E10" s="18">
        <f>C10*B10</f>
        <v>3.54</v>
      </c>
      <c r="F10" s="12">
        <f>$M$1</f>
        <v>3</v>
      </c>
      <c r="G10" s="18">
        <f>E10/F10</f>
        <v>1.18</v>
      </c>
      <c r="H10" s="18"/>
      <c r="J10"/>
      <c r="K10"/>
      <c r="L10"/>
      <c r="M10"/>
      <c r="N10"/>
      <c r="O10"/>
      <c r="P10"/>
      <c r="Q10"/>
      <c r="R10"/>
      <c r="T10" s="31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ht="14.25" x14ac:dyDescent="0.2">
      <c r="A11" s="1" t="s">
        <v>185</v>
      </c>
      <c r="B11" s="15"/>
      <c r="C11" s="15"/>
      <c r="E11" s="17"/>
      <c r="F11" s="17"/>
      <c r="G11" s="17"/>
      <c r="H11" s="17"/>
      <c r="J11" s="6"/>
      <c r="K11" s="6"/>
      <c r="L11" s="6"/>
      <c r="M11" s="6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ht="14.25" x14ac:dyDescent="0.2">
      <c r="A12" s="3" t="s">
        <v>62</v>
      </c>
      <c r="B12" s="11">
        <v>2.73</v>
      </c>
      <c r="C12" s="34">
        <v>1</v>
      </c>
      <c r="E12" s="18">
        <f>C12*B12</f>
        <v>2.73</v>
      </c>
      <c r="F12" s="12">
        <f>$K$1</f>
        <v>6</v>
      </c>
      <c r="G12" s="18">
        <f>E12/F12</f>
        <v>0.45500000000000002</v>
      </c>
      <c r="H12" s="18">
        <f>LARGE(G12:G13,1)</f>
        <v>0.46466666666666662</v>
      </c>
      <c r="J12" s="6"/>
      <c r="K12" s="6"/>
      <c r="L12" s="6"/>
      <c r="M12" s="6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ht="14.25" x14ac:dyDescent="0.2">
      <c r="A13" s="3" t="s">
        <v>63</v>
      </c>
      <c r="B13" s="11">
        <v>1.3939999999999999</v>
      </c>
      <c r="C13" s="34">
        <v>1</v>
      </c>
      <c r="E13" s="18">
        <f>C13*B13</f>
        <v>1.3939999999999999</v>
      </c>
      <c r="F13" s="12">
        <f>$M$1</f>
        <v>3</v>
      </c>
      <c r="G13" s="18">
        <f>E13/F13</f>
        <v>0.46466666666666662</v>
      </c>
      <c r="H13" s="18"/>
      <c r="J13" s="6"/>
      <c r="K13" s="6"/>
      <c r="L13" s="6"/>
      <c r="M13" s="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ht="14.25" x14ac:dyDescent="0.2">
      <c r="A14"/>
      <c r="B14"/>
      <c r="C14"/>
      <c r="D14"/>
      <c r="E14"/>
      <c r="F14"/>
      <c r="G14"/>
      <c r="H14"/>
      <c r="I14"/>
      <c r="J14"/>
      <c r="K14" s="6"/>
      <c r="L14" s="6"/>
      <c r="M14" s="6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ht="14.25" x14ac:dyDescent="0.2">
      <c r="A15"/>
      <c r="B15"/>
      <c r="C15"/>
      <c r="D15"/>
      <c r="E15"/>
      <c r="F15"/>
      <c r="G15"/>
      <c r="H15"/>
      <c r="I15"/>
      <c r="J15"/>
      <c r="K15" s="6"/>
      <c r="L15" s="6"/>
      <c r="M15" s="6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ht="14.25" x14ac:dyDescent="0.2">
      <c r="A16"/>
      <c r="B16"/>
      <c r="C16"/>
      <c r="D16"/>
      <c r="E16"/>
      <c r="F16"/>
      <c r="G16"/>
      <c r="H16"/>
      <c r="I16"/>
      <c r="J16"/>
      <c r="K16" s="6"/>
      <c r="L16" s="6"/>
      <c r="M16" s="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36" ht="14.25" x14ac:dyDescent="0.2">
      <c r="A17"/>
      <c r="B17"/>
      <c r="C17"/>
      <c r="D17"/>
      <c r="E17"/>
      <c r="F17"/>
      <c r="G17"/>
      <c r="H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1:36" ht="14.25" x14ac:dyDescent="0.2">
      <c r="F18"/>
      <c r="G18"/>
      <c r="H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36" ht="14.25" x14ac:dyDescent="0.2">
      <c r="F19"/>
      <c r="G19"/>
      <c r="H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1:36" ht="14.25" x14ac:dyDescent="0.2">
      <c r="F20"/>
      <c r="G20"/>
      <c r="H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1:36" ht="14.25" x14ac:dyDescent="0.2">
      <c r="F21"/>
      <c r="G21"/>
      <c r="H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1:36" ht="14.25" x14ac:dyDescent="0.2">
      <c r="F22"/>
      <c r="G22"/>
      <c r="H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1:36" ht="14.25" x14ac:dyDescent="0.2">
      <c r="F23"/>
      <c r="G23"/>
      <c r="H23"/>
      <c r="I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1:36" ht="14.25" x14ac:dyDescent="0.2">
      <c r="F24"/>
      <c r="G24"/>
      <c r="H24"/>
      <c r="I24"/>
      <c r="S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ht="14.25" x14ac:dyDescent="0.2">
      <c r="F25"/>
      <c r="G25"/>
      <c r="H25"/>
      <c r="I25"/>
      <c r="S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  <row r="26" spans="1:36" ht="14.25" x14ac:dyDescent="0.2">
      <c r="F26"/>
      <c r="G26"/>
      <c r="H26"/>
      <c r="I26"/>
      <c r="S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</row>
    <row r="27" spans="1:36" ht="14.25" x14ac:dyDescent="0.2">
      <c r="A27"/>
      <c r="B27"/>
      <c r="C27"/>
      <c r="D27"/>
      <c r="F27"/>
      <c r="G27"/>
      <c r="H27"/>
      <c r="I27"/>
      <c r="S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</row>
    <row r="28" spans="1:36" ht="14.25" x14ac:dyDescent="0.2">
      <c r="A28"/>
      <c r="B28"/>
      <c r="C28"/>
      <c r="D28"/>
      <c r="F28"/>
      <c r="G28"/>
      <c r="H28"/>
      <c r="I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</row>
    <row r="29" spans="1:36" ht="14.25" x14ac:dyDescent="0.2">
      <c r="F29"/>
      <c r="G29"/>
      <c r="H29"/>
      <c r="I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</row>
    <row r="30" spans="1:36" ht="14.25" x14ac:dyDescent="0.2">
      <c r="F30"/>
      <c r="G30"/>
      <c r="H30"/>
      <c r="I30"/>
      <c r="S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</row>
    <row r="31" spans="1:36" ht="14.25" x14ac:dyDescent="0.2">
      <c r="F31"/>
      <c r="G31"/>
      <c r="H31"/>
      <c r="I31"/>
      <c r="J31"/>
      <c r="K31" s="6"/>
      <c r="L31" s="6"/>
      <c r="M31" s="6"/>
      <c r="S31"/>
      <c r="U31"/>
      <c r="V31"/>
      <c r="W31"/>
      <c r="X31"/>
      <c r="Y31"/>
      <c r="Z31"/>
      <c r="AA31"/>
      <c r="AB31"/>
      <c r="AC31"/>
      <c r="AD31"/>
    </row>
    <row r="32" spans="1:36" ht="14.25" x14ac:dyDescent="0.2">
      <c r="F32"/>
      <c r="G32"/>
      <c r="H32"/>
      <c r="I32"/>
      <c r="J32"/>
      <c r="K32" s="6"/>
      <c r="L32" s="6"/>
      <c r="M32" s="6"/>
      <c r="S32"/>
      <c r="U32"/>
      <c r="V32"/>
      <c r="W32"/>
      <c r="X32"/>
      <c r="Y32"/>
      <c r="Z32"/>
      <c r="AA32"/>
      <c r="AB32"/>
      <c r="AC32"/>
      <c r="AD32"/>
    </row>
    <row r="33" spans="1:30" ht="14.25" x14ac:dyDescent="0.2">
      <c r="F33"/>
      <c r="G33"/>
      <c r="H33"/>
      <c r="J33" s="6"/>
      <c r="K33" s="6"/>
      <c r="L33" s="6"/>
      <c r="M33" s="6"/>
      <c r="S33"/>
      <c r="U33"/>
      <c r="V33"/>
      <c r="W33"/>
      <c r="X33"/>
      <c r="Y33"/>
      <c r="Z33"/>
      <c r="AA33"/>
      <c r="AB33"/>
      <c r="AC33"/>
      <c r="AD33"/>
    </row>
    <row r="34" spans="1:30" ht="14.25" x14ac:dyDescent="0.2">
      <c r="F34"/>
      <c r="G34"/>
      <c r="H34"/>
      <c r="J34" s="6"/>
      <c r="K34" s="6"/>
      <c r="L34" s="6"/>
      <c r="M34" s="6"/>
      <c r="S34"/>
      <c r="U34"/>
      <c r="V34"/>
      <c r="W34"/>
      <c r="X34"/>
      <c r="Y34"/>
      <c r="Z34"/>
      <c r="AA34"/>
      <c r="AB34"/>
      <c r="AC34"/>
      <c r="AD34"/>
    </row>
    <row r="35" spans="1:30" ht="14.25" x14ac:dyDescent="0.2">
      <c r="F35"/>
      <c r="G35"/>
      <c r="H35"/>
      <c r="J35" s="6"/>
      <c r="K35" s="6"/>
      <c r="L35" s="6"/>
      <c r="M35" s="6"/>
      <c r="S35"/>
      <c r="U35"/>
      <c r="V35"/>
      <c r="W35"/>
      <c r="X35"/>
      <c r="Y35"/>
      <c r="Z35"/>
      <c r="AA35"/>
      <c r="AB35"/>
      <c r="AC35"/>
      <c r="AD35"/>
    </row>
    <row r="36" spans="1:30" ht="14.25" x14ac:dyDescent="0.2">
      <c r="F36"/>
      <c r="G36"/>
      <c r="H36"/>
      <c r="J36" s="6"/>
      <c r="K36" s="6"/>
      <c r="L36" s="6"/>
      <c r="M36" s="6"/>
      <c r="S36"/>
      <c r="U36"/>
      <c r="V36"/>
      <c r="W36"/>
      <c r="X36"/>
      <c r="Y36"/>
      <c r="Z36"/>
      <c r="AA36"/>
      <c r="AB36"/>
      <c r="AC36"/>
      <c r="AD36"/>
    </row>
    <row r="37" spans="1:30" ht="14.25" x14ac:dyDescent="0.2">
      <c r="F37"/>
      <c r="G37"/>
      <c r="H37"/>
      <c r="J37" s="6"/>
      <c r="K37" s="6"/>
      <c r="L37" s="6"/>
      <c r="M37" s="6"/>
      <c r="S37"/>
      <c r="U37"/>
      <c r="V37"/>
      <c r="W37"/>
      <c r="X37"/>
      <c r="Y37"/>
      <c r="Z37"/>
      <c r="AA37"/>
      <c r="AB37"/>
      <c r="AC37"/>
      <c r="AD37"/>
    </row>
    <row r="38" spans="1:30" ht="14.25" x14ac:dyDescent="0.2">
      <c r="F38"/>
      <c r="G38"/>
      <c r="H38"/>
      <c r="J38" s="6"/>
      <c r="K38" s="6"/>
      <c r="L38" s="6"/>
      <c r="M38" s="6"/>
      <c r="S38"/>
      <c r="U38"/>
      <c r="V38"/>
      <c r="W38"/>
      <c r="X38"/>
      <c r="Y38"/>
      <c r="Z38"/>
      <c r="AA38"/>
      <c r="AB38"/>
      <c r="AC38"/>
      <c r="AD38"/>
    </row>
    <row r="39" spans="1:30" ht="14.25" x14ac:dyDescent="0.2">
      <c r="F39"/>
      <c r="G39"/>
      <c r="H39"/>
      <c r="J39" s="6"/>
      <c r="K39" s="6"/>
      <c r="L39" s="6"/>
      <c r="M39" s="6"/>
      <c r="S39"/>
      <c r="U39"/>
      <c r="V39"/>
      <c r="W39"/>
      <c r="X39"/>
      <c r="Y39"/>
      <c r="Z39"/>
      <c r="AA39"/>
      <c r="AB39"/>
      <c r="AC39"/>
      <c r="AD39"/>
    </row>
    <row r="40" spans="1:30" ht="14.25" x14ac:dyDescent="0.2">
      <c r="F40"/>
      <c r="G40"/>
      <c r="H40"/>
      <c r="J40" s="6"/>
      <c r="K40" s="6"/>
      <c r="L40" s="6"/>
      <c r="M40" s="6"/>
      <c r="S40"/>
      <c r="U40"/>
      <c r="V40"/>
      <c r="W40"/>
      <c r="X40"/>
      <c r="Y40"/>
      <c r="Z40"/>
      <c r="AA40"/>
      <c r="AB40"/>
      <c r="AC40"/>
      <c r="AD40"/>
    </row>
    <row r="41" spans="1:30" ht="14.25" x14ac:dyDescent="0.2">
      <c r="F41"/>
      <c r="G41"/>
      <c r="H41"/>
      <c r="J41" s="6"/>
      <c r="K41" s="6"/>
      <c r="L41" s="6"/>
      <c r="M41" s="6"/>
      <c r="S41"/>
      <c r="U41"/>
      <c r="V41"/>
      <c r="W41"/>
      <c r="X41"/>
      <c r="Y41"/>
      <c r="Z41"/>
      <c r="AA41"/>
      <c r="AB41"/>
      <c r="AC41"/>
      <c r="AD41"/>
    </row>
    <row r="42" spans="1:30" ht="14.25" x14ac:dyDescent="0.2">
      <c r="F42"/>
      <c r="G42"/>
      <c r="H42"/>
      <c r="J42" s="6"/>
      <c r="K42" s="6"/>
      <c r="L42" s="6"/>
      <c r="M42" s="6"/>
      <c r="S42"/>
      <c r="U42"/>
      <c r="V42"/>
      <c r="W42"/>
      <c r="X42"/>
      <c r="Y42"/>
      <c r="Z42"/>
      <c r="AA42"/>
      <c r="AB42"/>
      <c r="AC42"/>
      <c r="AD42"/>
    </row>
    <row r="43" spans="1:30" ht="14.25" x14ac:dyDescent="0.2">
      <c r="F43"/>
      <c r="G43"/>
      <c r="H43"/>
      <c r="J43" s="6"/>
      <c r="K43" s="6"/>
      <c r="L43" s="6"/>
      <c r="M43" s="6"/>
      <c r="S43"/>
      <c r="U43"/>
      <c r="V43"/>
      <c r="W43"/>
      <c r="X43"/>
      <c r="Y43"/>
      <c r="Z43"/>
      <c r="AA43"/>
      <c r="AB43"/>
      <c r="AC43"/>
      <c r="AD43"/>
    </row>
    <row r="44" spans="1:30" ht="14.25" x14ac:dyDescent="0.2">
      <c r="A44"/>
      <c r="B44"/>
      <c r="C44"/>
      <c r="D44"/>
      <c r="E44"/>
      <c r="F44"/>
      <c r="G44"/>
      <c r="H44"/>
      <c r="J44" s="6"/>
      <c r="K44" s="6"/>
      <c r="L44" s="6"/>
      <c r="M44" s="6"/>
      <c r="S44"/>
      <c r="U44"/>
      <c r="V44"/>
      <c r="W44"/>
      <c r="X44"/>
      <c r="Y44"/>
      <c r="Z44"/>
      <c r="AA44"/>
      <c r="AB44"/>
      <c r="AC44"/>
      <c r="AD44"/>
    </row>
    <row r="45" spans="1:30" ht="14.25" x14ac:dyDescent="0.2">
      <c r="A45"/>
      <c r="B45"/>
      <c r="C45"/>
      <c r="D45"/>
      <c r="E45"/>
      <c r="F45"/>
      <c r="G45"/>
      <c r="H45"/>
      <c r="J45" s="6"/>
      <c r="K45" s="6"/>
      <c r="L45" s="6"/>
      <c r="M45" s="6"/>
      <c r="S45"/>
      <c r="U45"/>
      <c r="V45"/>
      <c r="W45"/>
      <c r="X45"/>
      <c r="Y45"/>
      <c r="Z45"/>
      <c r="AA45"/>
      <c r="AB45"/>
      <c r="AC45"/>
      <c r="AD45"/>
    </row>
    <row r="46" spans="1:30" ht="14.25" x14ac:dyDescent="0.2">
      <c r="A46"/>
      <c r="B46"/>
      <c r="C46"/>
      <c r="D46"/>
      <c r="E46"/>
      <c r="F46"/>
      <c r="G46"/>
      <c r="H46"/>
      <c r="J46" s="6"/>
      <c r="K46" s="6"/>
      <c r="L46" s="6"/>
      <c r="M46" s="6"/>
      <c r="S46"/>
      <c r="U46"/>
      <c r="V46"/>
      <c r="W46"/>
      <c r="X46"/>
      <c r="Y46"/>
      <c r="Z46"/>
      <c r="AA46"/>
      <c r="AB46"/>
      <c r="AC46"/>
      <c r="AD46"/>
    </row>
    <row r="47" spans="1:30" ht="14.25" x14ac:dyDescent="0.2">
      <c r="A47"/>
      <c r="B47"/>
      <c r="C47"/>
      <c r="D47"/>
      <c r="E47"/>
      <c r="F47"/>
      <c r="G47"/>
      <c r="H47"/>
      <c r="J47" s="6"/>
      <c r="K47" s="6"/>
      <c r="L47" s="6"/>
      <c r="M47" s="6"/>
      <c r="S47"/>
      <c r="U47"/>
      <c r="V47"/>
      <c r="W47"/>
      <c r="X47"/>
      <c r="Y47"/>
      <c r="Z47"/>
      <c r="AA47"/>
      <c r="AB47"/>
      <c r="AC47"/>
      <c r="AD47"/>
    </row>
    <row r="48" spans="1:30" ht="14.25" x14ac:dyDescent="0.2">
      <c r="A48"/>
      <c r="B48"/>
      <c r="C48"/>
      <c r="D48"/>
      <c r="E48"/>
      <c r="F48"/>
      <c r="G48"/>
      <c r="H48"/>
      <c r="J48" s="6"/>
      <c r="K48" s="6"/>
      <c r="L48" s="6"/>
      <c r="M48" s="6"/>
      <c r="U48"/>
      <c r="V48"/>
      <c r="W48"/>
      <c r="X48"/>
      <c r="Y48"/>
      <c r="Z48"/>
      <c r="AA48"/>
      <c r="AB48"/>
      <c r="AC48"/>
    </row>
    <row r="49" spans="1:29" ht="14.25" x14ac:dyDescent="0.2">
      <c r="A49"/>
      <c r="B49"/>
      <c r="C49"/>
      <c r="D49"/>
      <c r="E49"/>
      <c r="F49"/>
      <c r="G49"/>
      <c r="H49"/>
      <c r="J49" s="6"/>
      <c r="K49" s="6"/>
      <c r="L49" s="6"/>
      <c r="M49" s="6"/>
      <c r="U49"/>
      <c r="V49"/>
      <c r="W49"/>
      <c r="X49"/>
      <c r="Y49"/>
      <c r="Z49"/>
      <c r="AA49"/>
      <c r="AB49"/>
      <c r="AC49"/>
    </row>
    <row r="50" spans="1:29" ht="14.25" x14ac:dyDescent="0.2">
      <c r="A50"/>
      <c r="B50"/>
      <c r="C50"/>
      <c r="D50"/>
      <c r="E50"/>
      <c r="F50"/>
      <c r="G50"/>
      <c r="H50"/>
      <c r="J50" s="6"/>
      <c r="K50" s="6"/>
      <c r="L50" s="6"/>
      <c r="M50" s="6"/>
      <c r="U50"/>
      <c r="V50"/>
      <c r="W50"/>
      <c r="X50"/>
      <c r="Y50"/>
      <c r="Z50"/>
      <c r="AA50"/>
      <c r="AB50"/>
      <c r="AC50"/>
    </row>
    <row r="51" spans="1:29" ht="14.25" x14ac:dyDescent="0.2">
      <c r="A51"/>
      <c r="B51"/>
      <c r="C51"/>
      <c r="D51"/>
      <c r="E51"/>
      <c r="F51"/>
      <c r="G51"/>
      <c r="H51"/>
      <c r="J51" s="6"/>
      <c r="K51" s="6"/>
      <c r="L51" s="6"/>
      <c r="M51" s="6"/>
      <c r="U51"/>
      <c r="V51"/>
      <c r="W51"/>
      <c r="X51"/>
      <c r="Y51"/>
      <c r="Z51"/>
      <c r="AA51"/>
      <c r="AB51"/>
      <c r="AC51"/>
    </row>
    <row r="52" spans="1:29" ht="14.25" x14ac:dyDescent="0.2">
      <c r="A52"/>
      <c r="B52"/>
      <c r="C52"/>
      <c r="D52"/>
      <c r="E52"/>
      <c r="F52"/>
      <c r="G52"/>
      <c r="H52"/>
      <c r="K52" s="19"/>
      <c r="L52" s="19"/>
      <c r="M52" s="19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4.25" x14ac:dyDescent="0.2">
      <c r="A53"/>
      <c r="B53"/>
      <c r="C53"/>
      <c r="D53"/>
      <c r="E53"/>
      <c r="F53"/>
      <c r="G53"/>
      <c r="H53"/>
      <c r="K53" s="19"/>
      <c r="L53" s="19"/>
      <c r="M53" s="19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4.25" x14ac:dyDescent="0.2">
      <c r="A54"/>
      <c r="B54"/>
      <c r="C54"/>
      <c r="D54"/>
      <c r="E54"/>
      <c r="F54"/>
      <c r="G54"/>
      <c r="H54"/>
      <c r="K54" s="19"/>
      <c r="L54" s="19"/>
      <c r="M54" s="19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4.25" x14ac:dyDescent="0.2">
      <c r="A55"/>
      <c r="B55"/>
      <c r="C55"/>
      <c r="D55"/>
      <c r="E55"/>
      <c r="F55"/>
      <c r="G55"/>
      <c r="H55"/>
      <c r="K55" s="19"/>
      <c r="L55" s="19"/>
      <c r="M55" s="19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4.25" x14ac:dyDescent="0.2">
      <c r="A56"/>
      <c r="B56"/>
      <c r="C56"/>
      <c r="D56"/>
      <c r="E56"/>
      <c r="F56"/>
      <c r="G56"/>
      <c r="H56"/>
      <c r="K56" s="19"/>
      <c r="L56" s="19"/>
      <c r="M56" s="19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4.25" x14ac:dyDescent="0.2">
      <c r="A57"/>
      <c r="B57"/>
      <c r="C57"/>
      <c r="D57"/>
      <c r="E57"/>
      <c r="F57"/>
      <c r="G57"/>
      <c r="H57"/>
      <c r="K57" s="19"/>
      <c r="L57" s="19"/>
      <c r="M57" s="19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4.25" x14ac:dyDescent="0.2">
      <c r="A58"/>
      <c r="B58"/>
      <c r="C58"/>
      <c r="D58"/>
      <c r="E58"/>
      <c r="F58"/>
      <c r="G58"/>
      <c r="H58"/>
      <c r="K58" s="19"/>
      <c r="L58" s="19"/>
      <c r="M58" s="19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4.25" x14ac:dyDescent="0.2">
      <c r="A59"/>
      <c r="B59"/>
      <c r="C59"/>
      <c r="D59"/>
      <c r="E59"/>
      <c r="F59"/>
      <c r="G59"/>
      <c r="H59"/>
      <c r="K59" s="19"/>
      <c r="L59" s="19"/>
      <c r="M59" s="1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4.25" x14ac:dyDescent="0.2">
      <c r="A60"/>
      <c r="B60"/>
      <c r="C60"/>
      <c r="D60"/>
      <c r="E60"/>
      <c r="F60"/>
      <c r="G60"/>
      <c r="H60"/>
      <c r="K60" s="19"/>
      <c r="L60" s="19"/>
      <c r="M60" s="19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4.25" x14ac:dyDescent="0.2">
      <c r="A61"/>
      <c r="B61"/>
      <c r="C61"/>
      <c r="D61"/>
      <c r="E61"/>
      <c r="F61"/>
      <c r="G61"/>
      <c r="H61"/>
      <c r="K61" s="19"/>
      <c r="L61" s="19"/>
      <c r="M61" s="19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4.25" x14ac:dyDescent="0.2">
      <c r="A62"/>
      <c r="B62"/>
      <c r="C62"/>
      <c r="D62"/>
      <c r="E62"/>
      <c r="F62"/>
      <c r="G62"/>
      <c r="H62"/>
      <c r="K62" s="19"/>
      <c r="L62" s="19"/>
      <c r="M62" s="19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4.25" x14ac:dyDescent="0.2">
      <c r="A63"/>
      <c r="B63"/>
      <c r="C63"/>
      <c r="D63"/>
      <c r="E63"/>
      <c r="F63"/>
      <c r="G63"/>
      <c r="H63"/>
      <c r="K63" s="19"/>
      <c r="L63" s="19"/>
      <c r="M63" s="19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4.25" x14ac:dyDescent="0.2">
      <c r="A64"/>
      <c r="B64"/>
      <c r="C64"/>
      <c r="D64"/>
      <c r="E64"/>
      <c r="F64"/>
      <c r="G64"/>
      <c r="H64"/>
      <c r="K64" s="19"/>
      <c r="L64" s="19"/>
      <c r="M64" s="19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14.25" x14ac:dyDescent="0.2">
      <c r="A65"/>
      <c r="B65"/>
      <c r="C65"/>
      <c r="D65"/>
      <c r="E65"/>
      <c r="F65"/>
      <c r="G65"/>
      <c r="H65"/>
      <c r="K65" s="19"/>
      <c r="L65" s="19"/>
      <c r="M65" s="19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ht="14.25" x14ac:dyDescent="0.2">
      <c r="A66"/>
      <c r="B66"/>
      <c r="C66"/>
      <c r="D66"/>
      <c r="E66"/>
      <c r="F66"/>
      <c r="G66"/>
      <c r="H66"/>
      <c r="K66" s="19"/>
      <c r="L66" s="19"/>
      <c r="M66" s="19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ht="14.25" x14ac:dyDescent="0.2">
      <c r="A67"/>
      <c r="B67"/>
      <c r="C67"/>
      <c r="D67"/>
      <c r="E67"/>
      <c r="F67"/>
      <c r="G67"/>
      <c r="H67"/>
      <c r="K67" s="19"/>
      <c r="L67" s="19"/>
      <c r="M67" s="19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ht="14.25" x14ac:dyDescent="0.2">
      <c r="A68"/>
      <c r="B68"/>
      <c r="C68"/>
      <c r="D68"/>
      <c r="E68"/>
      <c r="F68"/>
      <c r="G68"/>
      <c r="H68"/>
      <c r="K68" s="19"/>
      <c r="L68" s="19"/>
      <c r="M68" s="19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ht="14.25" x14ac:dyDescent="0.2">
      <c r="A69"/>
      <c r="B69"/>
      <c r="C69"/>
      <c r="D69"/>
      <c r="E69"/>
      <c r="F69"/>
      <c r="G69"/>
      <c r="H69"/>
      <c r="K69" s="19"/>
      <c r="L69" s="19"/>
      <c r="M69" s="1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14.25" x14ac:dyDescent="0.2">
      <c r="A70"/>
      <c r="B70"/>
      <c r="C70"/>
      <c r="D70"/>
      <c r="E70"/>
      <c r="F70"/>
      <c r="G70"/>
      <c r="H70"/>
      <c r="K70" s="19"/>
      <c r="L70" s="19"/>
      <c r="M70" s="19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ht="14.25" x14ac:dyDescent="0.2">
      <c r="A71"/>
      <c r="B71"/>
      <c r="C71"/>
      <c r="D71"/>
      <c r="E71"/>
      <c r="F71"/>
      <c r="G71"/>
      <c r="H71"/>
      <c r="K71" s="19"/>
      <c r="L71" s="19"/>
      <c r="M71" s="19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4.25" x14ac:dyDescent="0.2">
      <c r="A72"/>
      <c r="B72"/>
      <c r="C72"/>
      <c r="D72"/>
      <c r="E72"/>
      <c r="F72"/>
      <c r="G72"/>
      <c r="H72"/>
      <c r="K72" s="19"/>
      <c r="L72" s="19"/>
      <c r="M72" s="19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ht="14.25" x14ac:dyDescent="0.2">
      <c r="A73"/>
      <c r="B73"/>
      <c r="C73"/>
      <c r="D73"/>
      <c r="E73"/>
      <c r="F73"/>
      <c r="G73"/>
      <c r="H73"/>
      <c r="K73" s="19"/>
      <c r="L73" s="19"/>
      <c r="M73" s="19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ht="14.25" x14ac:dyDescent="0.2">
      <c r="A74"/>
      <c r="B74"/>
      <c r="C74"/>
      <c r="D74"/>
      <c r="E74"/>
      <c r="F74"/>
      <c r="G74"/>
      <c r="H74"/>
      <c r="K74" s="19"/>
      <c r="L74" s="19"/>
      <c r="M74" s="19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ht="14.25" x14ac:dyDescent="0.2">
      <c r="A75"/>
      <c r="B75"/>
      <c r="C75"/>
      <c r="D75"/>
      <c r="E75"/>
      <c r="F75"/>
      <c r="G75"/>
      <c r="H75"/>
      <c r="K75" s="19"/>
      <c r="L75" s="19"/>
      <c r="M75" s="19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ht="14.25" x14ac:dyDescent="0.2">
      <c r="A76"/>
      <c r="B76"/>
      <c r="C76"/>
      <c r="D76"/>
      <c r="E76"/>
      <c r="F76"/>
      <c r="G76"/>
      <c r="H76"/>
      <c r="K76" s="19"/>
      <c r="L76" s="19"/>
      <c r="M76" s="19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ht="14.25" x14ac:dyDescent="0.2">
      <c r="A77"/>
      <c r="B77"/>
      <c r="C77"/>
      <c r="D77"/>
      <c r="E77"/>
      <c r="F77"/>
      <c r="G77"/>
      <c r="H77"/>
      <c r="K77" s="19"/>
      <c r="L77" s="19"/>
      <c r="M77" s="19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ht="14.25" x14ac:dyDescent="0.2">
      <c r="A78"/>
      <c r="B78"/>
      <c r="C78"/>
      <c r="D78"/>
      <c r="E78"/>
      <c r="F78"/>
      <c r="G78"/>
      <c r="H78"/>
      <c r="K78" s="19"/>
      <c r="L78" s="19"/>
      <c r="M78" s="19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14.25" x14ac:dyDescent="0.2">
      <c r="A79"/>
      <c r="B79"/>
      <c r="C79"/>
      <c r="D79"/>
      <c r="E79"/>
      <c r="F79"/>
      <c r="G79"/>
      <c r="H79"/>
      <c r="K79" s="19"/>
      <c r="L79" s="19"/>
      <c r="M79" s="1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ht="14.25" x14ac:dyDescent="0.2">
      <c r="A80"/>
      <c r="B80"/>
      <c r="C80"/>
      <c r="D80"/>
      <c r="E80"/>
      <c r="F80"/>
      <c r="G80"/>
      <c r="H80"/>
      <c r="K80" s="19"/>
      <c r="L80" s="19"/>
      <c r="M80" s="19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ht="14.25" x14ac:dyDescent="0.2">
      <c r="A81"/>
      <c r="B81"/>
      <c r="C81"/>
      <c r="D81"/>
      <c r="E81"/>
      <c r="F81"/>
      <c r="G81"/>
      <c r="H81"/>
      <c r="K81" s="19"/>
      <c r="L81" s="19"/>
      <c r="M81" s="19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ht="14.25" x14ac:dyDescent="0.2">
      <c r="A82"/>
      <c r="B82"/>
      <c r="C82"/>
      <c r="D82"/>
      <c r="E82"/>
      <c r="F82"/>
      <c r="G82"/>
      <c r="H82"/>
      <c r="K82" s="19"/>
      <c r="L82" s="19"/>
      <c r="M82" s="19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ht="14.25" x14ac:dyDescent="0.2">
      <c r="A83"/>
      <c r="B83"/>
      <c r="C83"/>
      <c r="D83"/>
      <c r="E83"/>
      <c r="F83"/>
      <c r="G83"/>
      <c r="H83"/>
      <c r="K83" s="19"/>
      <c r="L83" s="19"/>
      <c r="M83" s="19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ht="14.25" x14ac:dyDescent="0.2">
      <c r="A84"/>
      <c r="B84"/>
      <c r="C84"/>
      <c r="D84"/>
      <c r="E84"/>
      <c r="F84"/>
      <c r="G84"/>
      <c r="H84"/>
      <c r="K84" s="19"/>
      <c r="L84" s="19"/>
      <c r="M84" s="19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ht="14.25" x14ac:dyDescent="0.2">
      <c r="A85"/>
      <c r="B85"/>
      <c r="C85"/>
      <c r="D85"/>
      <c r="E85"/>
      <c r="F85"/>
      <c r="G85"/>
      <c r="H85"/>
      <c r="K85" s="19"/>
      <c r="L85" s="19"/>
      <c r="M85" s="19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14.25" x14ac:dyDescent="0.2">
      <c r="A86"/>
      <c r="B86"/>
      <c r="C86"/>
      <c r="D86"/>
      <c r="E86"/>
      <c r="F86"/>
      <c r="G86"/>
      <c r="H86"/>
      <c r="K86" s="19"/>
      <c r="L86" s="19"/>
      <c r="M86" s="19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ht="14.25" x14ac:dyDescent="0.2">
      <c r="A87"/>
      <c r="B87"/>
      <c r="C87"/>
      <c r="D87"/>
      <c r="E87"/>
      <c r="F87"/>
      <c r="G87"/>
      <c r="H87"/>
      <c r="K87" s="19"/>
      <c r="L87" s="19"/>
      <c r="M87" s="19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ht="14.25" x14ac:dyDescent="0.2">
      <c r="A88"/>
      <c r="B88"/>
      <c r="C88"/>
      <c r="D88"/>
      <c r="E88"/>
      <c r="F88"/>
      <c r="G88"/>
      <c r="H88"/>
      <c r="K88" s="19"/>
      <c r="L88" s="19"/>
      <c r="M88" s="19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ht="14.25" x14ac:dyDescent="0.2">
      <c r="A89"/>
      <c r="B89"/>
      <c r="C89"/>
      <c r="D89"/>
      <c r="E89"/>
      <c r="F89"/>
      <c r="G89"/>
      <c r="H89"/>
      <c r="K89" s="19"/>
      <c r="L89" s="19"/>
      <c r="M89" s="1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ht="14.25" x14ac:dyDescent="0.2">
      <c r="A90"/>
      <c r="B90"/>
      <c r="C90"/>
      <c r="D90"/>
      <c r="E90"/>
      <c r="F90"/>
      <c r="G90"/>
      <c r="H90"/>
      <c r="K90" s="19"/>
      <c r="L90" s="19"/>
      <c r="M90" s="19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ht="14.25" x14ac:dyDescent="0.2">
      <c r="A91"/>
      <c r="B91"/>
      <c r="C91"/>
      <c r="D91"/>
      <c r="E91"/>
      <c r="F91"/>
      <c r="G91"/>
      <c r="H91"/>
      <c r="K91" s="19"/>
      <c r="L91" s="19"/>
      <c r="M91" s="19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ht="14.25" x14ac:dyDescent="0.2">
      <c r="A92"/>
      <c r="B92"/>
      <c r="C92"/>
      <c r="D92"/>
      <c r="E92"/>
      <c r="F92"/>
      <c r="G92"/>
      <c r="H92"/>
      <c r="K92" s="19"/>
      <c r="L92" s="19"/>
      <c r="M92" s="19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ht="14.25" x14ac:dyDescent="0.2">
      <c r="A93"/>
      <c r="B93"/>
      <c r="C93"/>
      <c r="D93"/>
      <c r="E93"/>
      <c r="F93"/>
      <c r="G93"/>
      <c r="H93"/>
      <c r="K93" s="19"/>
      <c r="L93" s="19"/>
      <c r="M93" s="19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ht="14.25" x14ac:dyDescent="0.2">
      <c r="A94"/>
      <c r="B94"/>
      <c r="C94"/>
      <c r="D94"/>
      <c r="E94"/>
      <c r="F94"/>
      <c r="G94"/>
      <c r="H94"/>
      <c r="K94" s="19"/>
      <c r="L94" s="19"/>
      <c r="M94" s="19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ht="14.25" x14ac:dyDescent="0.2">
      <c r="A95"/>
      <c r="B95"/>
      <c r="C95"/>
      <c r="D95"/>
      <c r="E95"/>
      <c r="F95"/>
      <c r="G95"/>
      <c r="H95"/>
      <c r="K95" s="19"/>
      <c r="L95" s="19"/>
      <c r="M95" s="19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ht="14.25" x14ac:dyDescent="0.2">
      <c r="A96"/>
      <c r="B96"/>
      <c r="C96"/>
      <c r="D96"/>
      <c r="E96"/>
      <c r="F96"/>
      <c r="G96"/>
      <c r="H96"/>
      <c r="K96" s="19"/>
      <c r="L96" s="19"/>
      <c r="M96" s="19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ht="14.25" x14ac:dyDescent="0.2">
      <c r="A97"/>
      <c r="B97"/>
      <c r="C97"/>
      <c r="D97"/>
      <c r="E97"/>
      <c r="F97"/>
      <c r="G97"/>
      <c r="H97"/>
      <c r="K97" s="19"/>
      <c r="L97" s="19"/>
      <c r="M97" s="19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ht="14.25" x14ac:dyDescent="0.2">
      <c r="A98"/>
      <c r="B98"/>
      <c r="C98"/>
      <c r="D98"/>
      <c r="E98"/>
      <c r="F98"/>
      <c r="G98"/>
      <c r="H98"/>
      <c r="T98"/>
      <c r="U98"/>
      <c r="V98"/>
      <c r="W98"/>
      <c r="X98"/>
      <c r="Y98"/>
      <c r="Z98"/>
      <c r="AA98"/>
      <c r="AB98"/>
      <c r="AC98"/>
    </row>
    <row r="99" spans="1:29" ht="14.25" x14ac:dyDescent="0.2">
      <c r="A99"/>
      <c r="B99"/>
      <c r="C99"/>
      <c r="D99"/>
      <c r="E99"/>
      <c r="F99"/>
      <c r="G99"/>
      <c r="H99"/>
      <c r="T99"/>
      <c r="U99"/>
      <c r="V99"/>
      <c r="W99"/>
      <c r="X99"/>
      <c r="Y99"/>
      <c r="Z99"/>
      <c r="AA99"/>
      <c r="AB99"/>
      <c r="AC99"/>
    </row>
    <row r="100" spans="1:29" ht="14.25" x14ac:dyDescent="0.2">
      <c r="A100"/>
      <c r="B100"/>
      <c r="C100"/>
      <c r="D100"/>
      <c r="E100"/>
      <c r="F100"/>
      <c r="G100"/>
      <c r="H100"/>
      <c r="T100"/>
      <c r="U100"/>
      <c r="V100"/>
      <c r="W100"/>
      <c r="X100"/>
      <c r="Y100"/>
      <c r="Z100"/>
      <c r="AA100"/>
      <c r="AB100"/>
      <c r="AC100"/>
    </row>
    <row r="101" spans="1:29" ht="14.25" x14ac:dyDescent="0.2">
      <c r="A101"/>
      <c r="B101"/>
      <c r="C101"/>
      <c r="D101"/>
      <c r="E101"/>
      <c r="F101"/>
      <c r="G101"/>
      <c r="H101"/>
      <c r="T101"/>
      <c r="U101"/>
      <c r="V101"/>
      <c r="W101"/>
      <c r="X101"/>
      <c r="Y101"/>
      <c r="Z101"/>
      <c r="AA101"/>
      <c r="AB101"/>
      <c r="AC101"/>
    </row>
    <row r="102" spans="1:29" ht="14.25" x14ac:dyDescent="0.2">
      <c r="A102"/>
      <c r="B102"/>
      <c r="C102"/>
      <c r="D102"/>
      <c r="E102"/>
      <c r="F102"/>
      <c r="G102"/>
      <c r="H102"/>
      <c r="T102"/>
      <c r="U102"/>
      <c r="V102"/>
      <c r="W102"/>
      <c r="X102"/>
      <c r="Y102"/>
      <c r="Z102"/>
      <c r="AA102"/>
      <c r="AB102"/>
      <c r="AC102"/>
    </row>
    <row r="103" spans="1:29" ht="14.25" x14ac:dyDescent="0.2">
      <c r="A103"/>
      <c r="B103"/>
      <c r="C103"/>
      <c r="D103"/>
      <c r="E103"/>
      <c r="F103"/>
      <c r="G103"/>
      <c r="H103"/>
      <c r="T103"/>
      <c r="U103"/>
      <c r="V103"/>
      <c r="W103"/>
      <c r="X103"/>
      <c r="Y103"/>
      <c r="Z103"/>
      <c r="AA103"/>
      <c r="AB103"/>
      <c r="AC103"/>
    </row>
    <row r="104" spans="1:29" ht="14.25" x14ac:dyDescent="0.2">
      <c r="A104"/>
      <c r="B104"/>
      <c r="C104"/>
      <c r="D104"/>
      <c r="E104"/>
      <c r="F104"/>
      <c r="G104"/>
      <c r="H104"/>
      <c r="T104"/>
      <c r="U104"/>
      <c r="V104"/>
      <c r="W104"/>
      <c r="X104"/>
      <c r="Y104"/>
      <c r="Z104"/>
      <c r="AA104"/>
      <c r="AB104"/>
      <c r="AC104"/>
    </row>
    <row r="105" spans="1:29" ht="14.25" x14ac:dyDescent="0.2">
      <c r="A105"/>
      <c r="B105"/>
      <c r="C105"/>
      <c r="D105"/>
      <c r="E105"/>
      <c r="F105"/>
      <c r="G105"/>
      <c r="H105"/>
      <c r="T105"/>
      <c r="U105"/>
      <c r="V105"/>
      <c r="W105"/>
      <c r="X105"/>
      <c r="Y105"/>
      <c r="Z105"/>
      <c r="AA105"/>
      <c r="AB105"/>
      <c r="AC105"/>
    </row>
    <row r="106" spans="1:29" ht="14.25" x14ac:dyDescent="0.2">
      <c r="A106"/>
      <c r="B106"/>
      <c r="C106"/>
      <c r="D106"/>
      <c r="E106"/>
      <c r="F106"/>
      <c r="G106"/>
      <c r="H106"/>
      <c r="T106"/>
      <c r="U106"/>
      <c r="V106"/>
      <c r="W106"/>
      <c r="X106"/>
      <c r="Y106"/>
      <c r="Z106"/>
      <c r="AA106"/>
      <c r="AB106"/>
      <c r="AC106"/>
    </row>
    <row r="107" spans="1:29" ht="14.25" x14ac:dyDescent="0.2">
      <c r="A107"/>
      <c r="B107"/>
      <c r="C107"/>
      <c r="D107"/>
      <c r="E107"/>
      <c r="F107"/>
      <c r="G107"/>
      <c r="H107"/>
      <c r="T107"/>
      <c r="U107"/>
      <c r="V107"/>
      <c r="W107"/>
      <c r="X107"/>
      <c r="Y107"/>
      <c r="Z107"/>
      <c r="AA107"/>
      <c r="AB107"/>
      <c r="AC107"/>
    </row>
    <row r="108" spans="1:29" ht="14.25" x14ac:dyDescent="0.2">
      <c r="A108"/>
      <c r="B108"/>
      <c r="C108"/>
      <c r="D108"/>
      <c r="E108"/>
      <c r="F108"/>
      <c r="G108"/>
      <c r="H108"/>
      <c r="T108"/>
      <c r="U108"/>
      <c r="V108"/>
      <c r="W108"/>
      <c r="X108"/>
      <c r="Y108"/>
      <c r="Z108"/>
      <c r="AA108"/>
      <c r="AB108"/>
      <c r="AC108"/>
    </row>
    <row r="109" spans="1:29" ht="14.25" x14ac:dyDescent="0.2">
      <c r="A109"/>
      <c r="B109"/>
      <c r="C109"/>
      <c r="D109"/>
      <c r="E109"/>
      <c r="F109"/>
      <c r="G109"/>
      <c r="H109"/>
      <c r="T109"/>
      <c r="U109"/>
      <c r="V109"/>
      <c r="W109"/>
      <c r="X109"/>
      <c r="Y109"/>
      <c r="Z109"/>
      <c r="AA109"/>
      <c r="AB109"/>
      <c r="AC109"/>
    </row>
    <row r="110" spans="1:29" ht="14.25" x14ac:dyDescent="0.2">
      <c r="A110"/>
      <c r="B110"/>
      <c r="C110"/>
      <c r="D110"/>
      <c r="E110"/>
      <c r="F110"/>
      <c r="G110"/>
      <c r="H110"/>
      <c r="T110"/>
      <c r="U110"/>
      <c r="V110"/>
      <c r="W110"/>
      <c r="X110"/>
      <c r="Y110"/>
      <c r="Z110"/>
      <c r="AA110"/>
      <c r="AB110"/>
      <c r="AC110"/>
    </row>
    <row r="111" spans="1:29" ht="14.25" x14ac:dyDescent="0.2">
      <c r="A111"/>
      <c r="B111"/>
      <c r="C111"/>
      <c r="D111"/>
      <c r="E111"/>
      <c r="F111"/>
      <c r="G111"/>
      <c r="H111"/>
      <c r="T111"/>
      <c r="U111"/>
      <c r="V111"/>
      <c r="W111"/>
      <c r="X111"/>
      <c r="Y111"/>
      <c r="Z111"/>
      <c r="AA111"/>
      <c r="AB111"/>
      <c r="AC111"/>
    </row>
    <row r="112" spans="1:29" ht="14.25" x14ac:dyDescent="0.2">
      <c r="A112"/>
      <c r="B112"/>
      <c r="C112"/>
      <c r="D112"/>
      <c r="E112"/>
      <c r="F112"/>
      <c r="G112"/>
      <c r="H112"/>
      <c r="T112"/>
      <c r="U112"/>
      <c r="V112"/>
      <c r="W112"/>
      <c r="X112"/>
      <c r="Y112"/>
      <c r="Z112"/>
      <c r="AA112"/>
      <c r="AB112"/>
      <c r="AC112"/>
    </row>
    <row r="113" spans="1:29" ht="14.25" x14ac:dyDescent="0.2">
      <c r="A113"/>
      <c r="B113"/>
      <c r="C113"/>
      <c r="D113"/>
      <c r="E113"/>
      <c r="F113"/>
      <c r="G113"/>
      <c r="H113"/>
      <c r="T113"/>
      <c r="U113"/>
      <c r="V113"/>
      <c r="W113"/>
      <c r="X113"/>
      <c r="Y113"/>
      <c r="Z113"/>
      <c r="AA113"/>
      <c r="AB113"/>
      <c r="AC113"/>
    </row>
    <row r="114" spans="1:29" ht="14.25" x14ac:dyDescent="0.2">
      <c r="A114"/>
      <c r="B114"/>
      <c r="C114"/>
      <c r="D114"/>
      <c r="E114"/>
      <c r="F114"/>
      <c r="G114"/>
      <c r="H114"/>
      <c r="T114"/>
      <c r="U114"/>
      <c r="V114"/>
      <c r="W114"/>
      <c r="X114"/>
      <c r="Y114"/>
      <c r="Z114"/>
      <c r="AA114"/>
      <c r="AB114"/>
      <c r="AC114"/>
    </row>
    <row r="115" spans="1:29" ht="14.25" x14ac:dyDescent="0.2">
      <c r="A115"/>
      <c r="B115"/>
      <c r="C115"/>
      <c r="D115"/>
      <c r="E115"/>
      <c r="F115"/>
      <c r="G115"/>
      <c r="H115"/>
      <c r="T115"/>
      <c r="U115"/>
      <c r="V115"/>
      <c r="W115"/>
      <c r="X115"/>
      <c r="Y115"/>
      <c r="Z115"/>
      <c r="AA115"/>
      <c r="AB115"/>
      <c r="AC115"/>
    </row>
    <row r="116" spans="1:29" ht="14.25" x14ac:dyDescent="0.2">
      <c r="A116"/>
      <c r="B116"/>
      <c r="C116"/>
      <c r="D116"/>
      <c r="E116"/>
      <c r="F116"/>
      <c r="G116"/>
      <c r="H116"/>
      <c r="T116"/>
      <c r="U116"/>
      <c r="V116"/>
      <c r="W116"/>
      <c r="X116"/>
      <c r="Y116"/>
      <c r="Z116"/>
      <c r="AA116"/>
      <c r="AB116"/>
      <c r="AC116"/>
    </row>
    <row r="117" spans="1:29" ht="14.25" x14ac:dyDescent="0.2">
      <c r="A117"/>
      <c r="B117"/>
      <c r="C117"/>
      <c r="D117"/>
      <c r="E117"/>
      <c r="F117"/>
      <c r="G117"/>
      <c r="H117"/>
      <c r="T117"/>
      <c r="U117"/>
      <c r="V117"/>
      <c r="W117"/>
      <c r="X117"/>
      <c r="Y117"/>
      <c r="Z117"/>
      <c r="AA117"/>
      <c r="AB117"/>
      <c r="AC117"/>
    </row>
    <row r="118" spans="1:29" ht="14.25" x14ac:dyDescent="0.2">
      <c r="A118"/>
      <c r="B118"/>
      <c r="C118"/>
      <c r="D118"/>
      <c r="E118"/>
      <c r="F118"/>
      <c r="G118"/>
      <c r="H118"/>
      <c r="T118"/>
      <c r="U118"/>
      <c r="V118"/>
      <c r="W118"/>
      <c r="X118"/>
      <c r="Y118"/>
      <c r="Z118"/>
      <c r="AA118"/>
      <c r="AB118"/>
      <c r="AC118"/>
    </row>
    <row r="119" spans="1:29" ht="14.25" x14ac:dyDescent="0.2">
      <c r="A119"/>
      <c r="B119"/>
      <c r="C119"/>
      <c r="D119"/>
      <c r="E119"/>
      <c r="F119"/>
      <c r="G119"/>
      <c r="H119"/>
      <c r="AC119"/>
    </row>
    <row r="120" spans="1:29" ht="14.25" x14ac:dyDescent="0.2">
      <c r="A120"/>
      <c r="B120"/>
      <c r="C120"/>
      <c r="D120"/>
      <c r="E120"/>
      <c r="F120"/>
      <c r="G120"/>
      <c r="H120"/>
      <c r="AC120"/>
    </row>
    <row r="121" spans="1:29" ht="14.25" x14ac:dyDescent="0.2">
      <c r="AC121"/>
    </row>
    <row r="122" spans="1:29" ht="14.25" x14ac:dyDescent="0.2">
      <c r="AC122"/>
    </row>
    <row r="123" spans="1:29" ht="14.25" x14ac:dyDescent="0.2">
      <c r="AC123"/>
    </row>
    <row r="124" spans="1:29" ht="14.25" x14ac:dyDescent="0.2">
      <c r="AC124"/>
    </row>
    <row r="125" spans="1:29" ht="14.25" x14ac:dyDescent="0.2">
      <c r="AC125"/>
    </row>
    <row r="126" spans="1:29" ht="14.25" x14ac:dyDescent="0.2">
      <c r="AC126"/>
    </row>
    <row r="127" spans="1:29" ht="14.25" x14ac:dyDescent="0.2">
      <c r="AC127"/>
    </row>
    <row r="128" spans="1:29" ht="14.25" x14ac:dyDescent="0.2">
      <c r="AC128"/>
    </row>
    <row r="129" spans="29:29" ht="14.25" x14ac:dyDescent="0.2">
      <c r="AC129"/>
    </row>
    <row r="130" spans="29:29" ht="14.25" x14ac:dyDescent="0.2">
      <c r="AC130"/>
    </row>
    <row r="131" spans="29:29" ht="14.25" x14ac:dyDescent="0.2">
      <c r="AC131"/>
    </row>
    <row r="132" spans="29:29" ht="14.25" x14ac:dyDescent="0.2">
      <c r="AC132"/>
    </row>
    <row r="133" spans="29:29" ht="14.25" x14ac:dyDescent="0.2">
      <c r="AC133"/>
    </row>
    <row r="134" spans="29:29" ht="14.25" x14ac:dyDescent="0.2">
      <c r="AC134"/>
    </row>
    <row r="135" spans="29:29" ht="14.25" x14ac:dyDescent="0.2">
      <c r="AC135"/>
    </row>
    <row r="136" spans="29:29" ht="14.25" x14ac:dyDescent="0.2">
      <c r="AC136"/>
    </row>
    <row r="137" spans="29:29" ht="14.25" x14ac:dyDescent="0.2">
      <c r="AC137"/>
    </row>
    <row r="138" spans="29:29" ht="14.25" x14ac:dyDescent="0.2">
      <c r="AC138"/>
    </row>
    <row r="139" spans="29:29" ht="14.25" x14ac:dyDescent="0.2">
      <c r="AC139"/>
    </row>
    <row r="140" spans="29:29" ht="14.25" x14ac:dyDescent="0.2">
      <c r="AC140"/>
    </row>
    <row r="141" spans="29:29" ht="14.25" x14ac:dyDescent="0.2">
      <c r="AC141"/>
    </row>
    <row r="142" spans="29:29" ht="14.25" x14ac:dyDescent="0.2">
      <c r="AC142"/>
    </row>
    <row r="143" spans="29:29" ht="14.25" x14ac:dyDescent="0.2">
      <c r="AC143"/>
    </row>
    <row r="144" spans="29:29" ht="14.25" x14ac:dyDescent="0.2">
      <c r="AC144"/>
    </row>
    <row r="145" spans="29:29" ht="14.25" x14ac:dyDescent="0.2">
      <c r="AC145"/>
    </row>
    <row r="146" spans="29:29" ht="14.25" x14ac:dyDescent="0.2">
      <c r="AC146"/>
    </row>
    <row r="147" spans="29:29" ht="14.25" x14ac:dyDescent="0.2">
      <c r="AC147"/>
    </row>
    <row r="148" spans="29:29" ht="14.25" x14ac:dyDescent="0.2">
      <c r="AC148"/>
    </row>
    <row r="149" spans="29:29" ht="14.25" x14ac:dyDescent="0.2">
      <c r="AC149"/>
    </row>
    <row r="150" spans="29:29" ht="14.25" x14ac:dyDescent="0.2">
      <c r="AC150"/>
    </row>
    <row r="151" spans="29:29" ht="14.25" x14ac:dyDescent="0.2">
      <c r="AC151"/>
    </row>
    <row r="152" spans="29:29" ht="14.25" x14ac:dyDescent="0.2">
      <c r="AC15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20"/>
  <sheetViews>
    <sheetView showGridLines="0" workbookViewId="0">
      <selection activeCell="T17" sqref="T17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" style="6" bestFit="1" customWidth="1"/>
    <col min="22" max="24" width="4.25" style="6" bestFit="1" customWidth="1"/>
    <col min="25" max="25" width="4.5" style="6" bestFit="1" customWidth="1"/>
    <col min="26" max="26" width="1.5" style="6" customWidth="1"/>
    <col min="27" max="27" width="9.25" style="6" bestFit="1" customWidth="1"/>
    <col min="28" max="28" width="6.125" style="6" bestFit="1" customWidth="1"/>
    <col min="29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RESUMO!D23</f>
        <v>5</v>
      </c>
      <c r="L1" s="54" t="s">
        <v>63</v>
      </c>
      <c r="M1" s="23">
        <f>RESUMO!E23</f>
        <v>3</v>
      </c>
      <c r="O1" s="24" t="s">
        <v>64</v>
      </c>
      <c r="P1" s="25">
        <f>SUM(H2:H7)</f>
        <v>32.446050000000007</v>
      </c>
      <c r="Q1" s="26" t="s">
        <v>94</v>
      </c>
      <c r="R1" s="27">
        <f>P1/8</f>
        <v>4.0557562500000008</v>
      </c>
    </row>
    <row r="2" spans="1:20" x14ac:dyDescent="0.2">
      <c r="A2" s="1" t="s">
        <v>188</v>
      </c>
      <c r="B2" s="15"/>
      <c r="C2" s="35"/>
      <c r="E2" s="17"/>
      <c r="F2" s="17"/>
      <c r="G2" s="17"/>
      <c r="H2" s="17"/>
    </row>
    <row r="3" spans="1:20" x14ac:dyDescent="0.2">
      <c r="A3" s="3" t="s">
        <v>62</v>
      </c>
      <c r="B3" s="11">
        <v>0.23400000000000001</v>
      </c>
      <c r="C3" s="33">
        <v>594.25</v>
      </c>
      <c r="E3" s="18">
        <f>C3*B3</f>
        <v>139.05450000000002</v>
      </c>
      <c r="F3" s="12">
        <f>$K$1</f>
        <v>5</v>
      </c>
      <c r="G3" s="18">
        <f>E3/F3</f>
        <v>27.810900000000004</v>
      </c>
      <c r="H3" s="18">
        <f>LARGE(G3:G4,1)</f>
        <v>27.810900000000004</v>
      </c>
    </row>
    <row r="4" spans="1:20" x14ac:dyDescent="0.2">
      <c r="A4" s="3" t="s">
        <v>63</v>
      </c>
      <c r="B4" s="11">
        <v>8.5999999999999993E-2</v>
      </c>
      <c r="C4" s="33">
        <v>594.25</v>
      </c>
      <c r="E4" s="18">
        <f>C4*B4</f>
        <v>51.105499999999999</v>
      </c>
      <c r="F4" s="12">
        <f>$M$1</f>
        <v>3</v>
      </c>
      <c r="G4" s="18">
        <f>E4/F4</f>
        <v>17.035166666666665</v>
      </c>
      <c r="H4" s="18"/>
    </row>
    <row r="5" spans="1:20" x14ac:dyDescent="0.2">
      <c r="A5" s="1" t="s">
        <v>187</v>
      </c>
      <c r="B5" s="15"/>
      <c r="C5" s="2"/>
      <c r="E5" s="17"/>
      <c r="F5" s="17"/>
      <c r="G5" s="17"/>
      <c r="H5" s="17"/>
    </row>
    <row r="6" spans="1:20" x14ac:dyDescent="0.2">
      <c r="A6" s="3" t="s">
        <v>62</v>
      </c>
      <c r="B6" s="11">
        <v>3.9E-2</v>
      </c>
      <c r="C6" s="33">
        <v>594.25</v>
      </c>
      <c r="E6" s="18">
        <f>C6*B6</f>
        <v>23.175750000000001</v>
      </c>
      <c r="F6" s="12">
        <f>$K$1</f>
        <v>5</v>
      </c>
      <c r="G6" s="18">
        <f>E6/F6</f>
        <v>4.6351500000000003</v>
      </c>
      <c r="H6" s="18">
        <f>LARGE(G6:G7,1)</f>
        <v>4.6351500000000003</v>
      </c>
    </row>
    <row r="7" spans="1:20" x14ac:dyDescent="0.2">
      <c r="A7" s="3" t="s">
        <v>63</v>
      </c>
      <c r="B7" s="11">
        <v>1.4E-2</v>
      </c>
      <c r="C7" s="33">
        <v>594.25</v>
      </c>
      <c r="E7" s="18">
        <f>C7*B7</f>
        <v>8.3194999999999997</v>
      </c>
      <c r="F7" s="12">
        <f>$M$1</f>
        <v>3</v>
      </c>
      <c r="G7" s="18">
        <f>E7/F7</f>
        <v>2.7731666666666666</v>
      </c>
      <c r="H7" s="18"/>
    </row>
    <row r="8" spans="1:20" x14ac:dyDescent="0.2">
      <c r="B8" s="6"/>
      <c r="E8" s="6"/>
      <c r="F8" s="6"/>
      <c r="G8" s="6"/>
      <c r="H8" s="6"/>
      <c r="T8" s="9"/>
    </row>
    <row r="9" spans="1:20" ht="13.5" thickBot="1" x14ac:dyDescent="0.25">
      <c r="B9" s="6"/>
      <c r="E9" s="6"/>
      <c r="F9" s="6"/>
      <c r="G9" s="6"/>
      <c r="H9" s="6"/>
      <c r="T9" s="9"/>
    </row>
    <row r="10" spans="1:20" ht="13.5" thickBot="1" x14ac:dyDescent="0.25">
      <c r="A10" s="7" t="s">
        <v>58</v>
      </c>
      <c r="B10" s="10" t="s">
        <v>93</v>
      </c>
      <c r="C10" s="5" t="s">
        <v>59</v>
      </c>
      <c r="E10" s="10" t="s">
        <v>60</v>
      </c>
      <c r="F10" s="10" t="s">
        <v>61</v>
      </c>
      <c r="G10" s="10" t="s">
        <v>64</v>
      </c>
      <c r="H10" s="10" t="s">
        <v>64</v>
      </c>
      <c r="J10" s="53" t="s">
        <v>62</v>
      </c>
      <c r="K10" s="21">
        <f>RESUMO!D24</f>
        <v>5</v>
      </c>
      <c r="L10" s="54" t="s">
        <v>63</v>
      </c>
      <c r="M10" s="23">
        <f>RESUMO!E24</f>
        <v>2</v>
      </c>
      <c r="O10" s="24" t="s">
        <v>64</v>
      </c>
      <c r="P10" s="25">
        <f>SUM(H11:H13)</f>
        <v>22.22495</v>
      </c>
      <c r="Q10" s="26" t="s">
        <v>94</v>
      </c>
      <c r="R10" s="27">
        <f>P10/8</f>
        <v>2.77811875</v>
      </c>
    </row>
    <row r="11" spans="1:20" x14ac:dyDescent="0.2">
      <c r="A11" s="1" t="s">
        <v>190</v>
      </c>
      <c r="B11" s="15"/>
      <c r="C11" s="2"/>
      <c r="E11" s="17"/>
      <c r="F11" s="17"/>
      <c r="G11" s="17"/>
      <c r="H11" s="17"/>
      <c r="J11" s="6"/>
      <c r="K11" s="6"/>
      <c r="L11" s="6"/>
      <c r="M11" s="6"/>
      <c r="R11" s="38"/>
    </row>
    <row r="12" spans="1:20" x14ac:dyDescent="0.2">
      <c r="A12" s="3" t="s">
        <v>62</v>
      </c>
      <c r="B12" s="11">
        <v>0.187</v>
      </c>
      <c r="C12" s="33">
        <v>594.25</v>
      </c>
      <c r="E12" s="18">
        <f>C12*B12</f>
        <v>111.12475000000001</v>
      </c>
      <c r="F12" s="12">
        <f>$K$10</f>
        <v>5</v>
      </c>
      <c r="G12" s="18">
        <f>E12/F12</f>
        <v>22.22495</v>
      </c>
      <c r="H12" s="18">
        <f>LARGE(G12:G13,1)</f>
        <v>22.22495</v>
      </c>
      <c r="J12" s="6"/>
      <c r="K12" s="6"/>
      <c r="L12" s="6"/>
      <c r="M12" s="6"/>
    </row>
    <row r="13" spans="1:20" x14ac:dyDescent="0.2">
      <c r="A13" s="3" t="s">
        <v>63</v>
      </c>
      <c r="B13" s="11">
        <v>6.9000000000000006E-2</v>
      </c>
      <c r="C13" s="33">
        <v>594.25</v>
      </c>
      <c r="E13" s="18">
        <f>C13*B13</f>
        <v>41.003250000000001</v>
      </c>
      <c r="F13" s="12">
        <f>$M$10</f>
        <v>2</v>
      </c>
      <c r="G13" s="18">
        <f>E13/F13</f>
        <v>20.501625000000001</v>
      </c>
      <c r="H13" s="18"/>
      <c r="J13" s="6"/>
      <c r="K13" s="6"/>
      <c r="L13" s="6"/>
      <c r="M13" s="6"/>
    </row>
    <row r="14" spans="1:20" x14ac:dyDescent="0.2">
      <c r="B14" s="6"/>
      <c r="E14" s="6"/>
      <c r="F14" s="6"/>
      <c r="G14" s="6"/>
      <c r="H14" s="6"/>
      <c r="J14" s="6"/>
      <c r="K14" s="6"/>
      <c r="L14" s="6"/>
      <c r="M14" s="6"/>
    </row>
    <row r="15" spans="1:20" x14ac:dyDescent="0.2">
      <c r="B15" s="6"/>
      <c r="E15" s="6"/>
      <c r="F15" s="6"/>
      <c r="G15" s="6"/>
      <c r="H15" s="6"/>
      <c r="J15" s="6"/>
      <c r="K15" s="6"/>
      <c r="L15" s="6"/>
      <c r="M15" s="6"/>
    </row>
    <row r="16" spans="1:20" x14ac:dyDescent="0.2">
      <c r="B16" s="6"/>
      <c r="E16" s="6"/>
      <c r="F16" s="6"/>
      <c r="G16" s="6"/>
      <c r="H16" s="6"/>
      <c r="J16" s="6"/>
      <c r="K16" s="6"/>
      <c r="L16" s="6"/>
      <c r="M16" s="6"/>
    </row>
    <row r="17" spans="2:13" x14ac:dyDescent="0.2">
      <c r="B17" s="6"/>
      <c r="E17" s="6"/>
      <c r="F17" s="6"/>
      <c r="G17" s="6"/>
      <c r="H17" s="6"/>
    </row>
    <row r="18" spans="2:13" x14ac:dyDescent="0.2">
      <c r="F18" s="6"/>
      <c r="G18" s="6"/>
      <c r="H18" s="6"/>
    </row>
    <row r="19" spans="2:13" x14ac:dyDescent="0.2">
      <c r="F19" s="6"/>
      <c r="G19" s="6"/>
      <c r="H19" s="6"/>
    </row>
    <row r="20" spans="2:13" x14ac:dyDescent="0.2">
      <c r="F20" s="6"/>
      <c r="G20" s="6"/>
      <c r="H20" s="6"/>
    </row>
    <row r="21" spans="2:13" x14ac:dyDescent="0.2">
      <c r="F21" s="6"/>
      <c r="G21" s="6"/>
      <c r="H21" s="6"/>
    </row>
    <row r="22" spans="2:13" x14ac:dyDescent="0.2">
      <c r="F22" s="6"/>
      <c r="G22" s="6"/>
      <c r="H22" s="6"/>
    </row>
    <row r="23" spans="2:13" x14ac:dyDescent="0.2">
      <c r="F23" s="6"/>
      <c r="G23" s="6"/>
      <c r="H23" s="6"/>
    </row>
    <row r="24" spans="2:13" x14ac:dyDescent="0.2">
      <c r="F24" s="6"/>
      <c r="G24" s="6"/>
      <c r="H24" s="6"/>
    </row>
    <row r="25" spans="2:13" x14ac:dyDescent="0.2">
      <c r="F25" s="6"/>
      <c r="G25" s="6"/>
      <c r="H25" s="6"/>
    </row>
    <row r="26" spans="2:13" x14ac:dyDescent="0.2">
      <c r="F26" s="6"/>
      <c r="G26" s="6"/>
      <c r="H26" s="6"/>
    </row>
    <row r="27" spans="2:13" x14ac:dyDescent="0.2">
      <c r="B27" s="6"/>
      <c r="F27" s="6"/>
      <c r="G27" s="6"/>
      <c r="H27" s="6"/>
    </row>
    <row r="28" spans="2:13" x14ac:dyDescent="0.2">
      <c r="B28" s="6"/>
      <c r="F28" s="6"/>
      <c r="G28" s="6"/>
      <c r="H28" s="6"/>
    </row>
    <row r="29" spans="2:13" x14ac:dyDescent="0.2">
      <c r="F29" s="6"/>
      <c r="G29" s="6"/>
      <c r="H29" s="6"/>
    </row>
    <row r="30" spans="2:13" x14ac:dyDescent="0.2">
      <c r="F30" s="6"/>
      <c r="G30" s="6"/>
      <c r="H30" s="6"/>
    </row>
    <row r="31" spans="2:13" x14ac:dyDescent="0.2">
      <c r="F31" s="6"/>
      <c r="G31" s="6"/>
      <c r="H31" s="6"/>
      <c r="J31" s="6"/>
      <c r="K31" s="6"/>
      <c r="L31" s="6"/>
      <c r="M31" s="6"/>
    </row>
    <row r="32" spans="2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13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13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E120"/>
  <sheetViews>
    <sheetView showGridLines="0" zoomScaleNormal="100" workbookViewId="0">
      <selection activeCell="T17" sqref="T17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5.125" style="9" bestFit="1" customWidth="1"/>
    <col min="22" max="22" width="6.375" style="9" bestFit="1" customWidth="1"/>
    <col min="23" max="23" width="5.125" style="9" bestFit="1" customWidth="1"/>
    <col min="24" max="24" width="9" style="9" bestFit="1" customWidth="1"/>
    <col min="25" max="25" width="10" style="9" bestFit="1" customWidth="1"/>
    <col min="26" max="26" width="9.25" style="6" bestFit="1" customWidth="1"/>
    <col min="27" max="27" width="9.375" style="6" bestFit="1" customWidth="1"/>
    <col min="28" max="28" width="6.5" style="6" bestFit="1" customWidth="1"/>
    <col min="29" max="29" width="10.875" style="6" bestFit="1" customWidth="1"/>
    <col min="30" max="30" width="14" style="6" bestFit="1" customWidth="1"/>
    <col min="31" max="31" width="10.875" style="6" bestFit="1" customWidth="1"/>
    <col min="32" max="16384" width="9" style="6"/>
  </cols>
  <sheetData>
    <row r="1" spans="1:31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RESUMO!D27</f>
        <v>10</v>
      </c>
      <c r="L1" s="54" t="s">
        <v>63</v>
      </c>
      <c r="M1" s="23">
        <f>RESUMO!E27</f>
        <v>6</v>
      </c>
      <c r="O1" s="24" t="s">
        <v>64</v>
      </c>
      <c r="P1" s="25">
        <f>SUM(H:H)</f>
        <v>51.757009115213336</v>
      </c>
      <c r="Q1" s="26" t="s">
        <v>94</v>
      </c>
      <c r="R1" s="27">
        <f>P1/8</f>
        <v>6.469626139401667</v>
      </c>
      <c r="Z1" s="9"/>
      <c r="AA1" s="9"/>
    </row>
    <row r="2" spans="1:31" x14ac:dyDescent="0.2">
      <c r="A2" s="1" t="s">
        <v>216</v>
      </c>
      <c r="B2" s="15"/>
      <c r="C2" s="2"/>
      <c r="E2" s="17"/>
      <c r="F2" s="17"/>
      <c r="G2" s="17"/>
      <c r="H2" s="17"/>
      <c r="X2" s="9" t="s">
        <v>63</v>
      </c>
      <c r="Y2" s="9" t="s">
        <v>195</v>
      </c>
      <c r="Z2" s="9" t="s">
        <v>196</v>
      </c>
      <c r="AA2" s="9" t="s">
        <v>198</v>
      </c>
      <c r="AB2" s="9" t="s">
        <v>197</v>
      </c>
      <c r="AD2" s="45" t="s">
        <v>62</v>
      </c>
      <c r="AE2" s="45" t="s">
        <v>63</v>
      </c>
    </row>
    <row r="3" spans="1:31" x14ac:dyDescent="0.2">
      <c r="A3" s="3" t="s">
        <v>62</v>
      </c>
      <c r="B3" s="11">
        <v>3.3202920000000004E-2</v>
      </c>
      <c r="C3" s="11">
        <v>1547.84</v>
      </c>
      <c r="E3" s="18">
        <f>C3*B3</f>
        <v>51.392807692800005</v>
      </c>
      <c r="F3" s="12">
        <f>$K$1</f>
        <v>10</v>
      </c>
      <c r="G3" s="18">
        <f>E3/F3</f>
        <v>5.1392807692800009</v>
      </c>
      <c r="H3" s="18">
        <f>LARGE(G3:G4,1)</f>
        <v>5.1392807692800009</v>
      </c>
      <c r="W3" s="40"/>
      <c r="X3" s="11">
        <v>4.7000000000000002E-3</v>
      </c>
      <c r="Y3" s="11">
        <v>2.9000000000000001E-2</v>
      </c>
      <c r="Z3" s="40"/>
      <c r="AA3" s="40"/>
      <c r="AD3" s="40">
        <f>Y3</f>
        <v>2.9000000000000001E-2</v>
      </c>
      <c r="AE3" s="40">
        <f>X3</f>
        <v>4.7000000000000002E-3</v>
      </c>
    </row>
    <row r="4" spans="1:31" x14ac:dyDescent="0.2">
      <c r="A4" s="3" t="s">
        <v>63</v>
      </c>
      <c r="B4" s="11">
        <v>6.6153000000000002E-3</v>
      </c>
      <c r="C4" s="11">
        <v>1547.84</v>
      </c>
      <c r="E4" s="18">
        <f>C4*B4</f>
        <v>10.239425951999999</v>
      </c>
      <c r="F4" s="12">
        <f>$M$1</f>
        <v>6</v>
      </c>
      <c r="G4" s="18">
        <f>E4/F4</f>
        <v>1.7065709919999998</v>
      </c>
      <c r="H4" s="18"/>
      <c r="V4" s="32" t="s">
        <v>34</v>
      </c>
      <c r="W4" s="11">
        <v>3.5799999999999998E-2</v>
      </c>
      <c r="X4" s="40">
        <v>5.3499999999999999E-2</v>
      </c>
      <c r="Y4" s="40"/>
      <c r="Z4" s="40"/>
      <c r="AA4" s="40">
        <v>5.3900000000000003E-2</v>
      </c>
      <c r="AD4" s="40">
        <f>AA4*W4</f>
        <v>1.9296199999999999E-3</v>
      </c>
      <c r="AE4" s="40">
        <f>X4*W4</f>
        <v>1.9153E-3</v>
      </c>
    </row>
    <row r="5" spans="1:31" x14ac:dyDescent="0.2">
      <c r="A5" s="1" t="s">
        <v>217</v>
      </c>
      <c r="B5" s="15"/>
      <c r="C5" s="15"/>
      <c r="E5" s="17"/>
      <c r="F5" s="17"/>
      <c r="G5" s="17"/>
      <c r="H5" s="17"/>
      <c r="V5" s="32" t="s">
        <v>35</v>
      </c>
      <c r="W5" s="11">
        <v>3.5799999999999998E-2</v>
      </c>
      <c r="X5" s="40"/>
      <c r="Y5" s="40"/>
      <c r="Z5" s="40"/>
      <c r="AA5" s="9"/>
      <c r="AB5" s="40">
        <v>6.3500000000000001E-2</v>
      </c>
      <c r="AD5" s="66">
        <f>AB5*W5</f>
        <v>2.2732999999999998E-3</v>
      </c>
      <c r="AE5" s="40"/>
    </row>
    <row r="6" spans="1:31" x14ac:dyDescent="0.2">
      <c r="A6" s="3" t="s">
        <v>62</v>
      </c>
      <c r="B6" s="11">
        <v>3.6302920000000002E-2</v>
      </c>
      <c r="C6" s="11">
        <v>856.55</v>
      </c>
      <c r="E6" s="18">
        <f>C6*B6</f>
        <v>31.095266126000002</v>
      </c>
      <c r="F6" s="12">
        <f>$K$1</f>
        <v>10</v>
      </c>
      <c r="G6" s="18">
        <f>E6/F6</f>
        <v>3.1095266126000003</v>
      </c>
      <c r="H6" s="18">
        <f>LARGE(G6:G7,1)</f>
        <v>3.1095266126000003</v>
      </c>
      <c r="W6" s="40"/>
      <c r="X6" s="40"/>
      <c r="Y6" s="40"/>
      <c r="Z6" s="40"/>
      <c r="AA6" s="40"/>
      <c r="AD6" s="42">
        <f>SUM(AD3:AD5)</f>
        <v>3.3202920000000004E-2</v>
      </c>
      <c r="AE6" s="42">
        <f>SUM(AE3:AE5)</f>
        <v>6.6153000000000002E-3</v>
      </c>
    </row>
    <row r="7" spans="1:31" x14ac:dyDescent="0.2">
      <c r="A7" s="3" t="s">
        <v>63</v>
      </c>
      <c r="B7" s="11">
        <v>6.3153000000000003E-3</v>
      </c>
      <c r="C7" s="11">
        <v>856.55</v>
      </c>
      <c r="E7" s="18">
        <f>C7*B7</f>
        <v>5.409370215</v>
      </c>
      <c r="F7" s="12">
        <f>$M$1</f>
        <v>6</v>
      </c>
      <c r="G7" s="18">
        <f>E7/F7</f>
        <v>0.90156170250000001</v>
      </c>
      <c r="H7" s="18"/>
      <c r="Z7" s="9"/>
      <c r="AA7" s="9"/>
    </row>
    <row r="8" spans="1:31" x14ac:dyDescent="0.2">
      <c r="A8" s="1" t="s">
        <v>193</v>
      </c>
      <c r="B8" s="15"/>
      <c r="C8" s="2"/>
      <c r="E8" s="17"/>
      <c r="F8" s="17"/>
      <c r="G8" s="17"/>
      <c r="H8" s="17"/>
      <c r="T8" s="9"/>
      <c r="W8" s="40"/>
      <c r="X8" s="11">
        <v>4.4000000000000003E-3</v>
      </c>
      <c r="Y8" s="11">
        <v>1.4E-2</v>
      </c>
      <c r="Z8" s="11">
        <v>1.8100000000000002E-2</v>
      </c>
      <c r="AA8" s="40"/>
      <c r="AD8" s="40">
        <f>Y8+Z8</f>
        <v>3.2100000000000004E-2</v>
      </c>
      <c r="AE8" s="40">
        <f>X8</f>
        <v>4.4000000000000003E-3</v>
      </c>
    </row>
    <row r="9" spans="1:31" x14ac:dyDescent="0.2">
      <c r="A9" s="3" t="s">
        <v>62</v>
      </c>
      <c r="B9" s="11">
        <v>8.8369999999999997</v>
      </c>
      <c r="C9" s="11">
        <v>8.41</v>
      </c>
      <c r="E9" s="18">
        <f>C9*B9</f>
        <v>74.31917</v>
      </c>
      <c r="F9" s="12">
        <f>$K$1</f>
        <v>10</v>
      </c>
      <c r="G9" s="18">
        <f>E9/F9</f>
        <v>7.4319170000000003</v>
      </c>
      <c r="H9" s="18">
        <f>LARGE(G9:G10,1)</f>
        <v>10.174698333333334</v>
      </c>
      <c r="T9" s="9"/>
      <c r="V9" s="32" t="s">
        <v>34</v>
      </c>
      <c r="W9" s="11">
        <v>3.5799999999999998E-2</v>
      </c>
      <c r="X9" s="40">
        <v>5.3499999999999999E-2</v>
      </c>
      <c r="Y9" s="40"/>
      <c r="Z9" s="40"/>
      <c r="AA9" s="40">
        <v>5.3900000000000003E-2</v>
      </c>
      <c r="AD9" s="40">
        <f>AA9*W9</f>
        <v>1.9296199999999999E-3</v>
      </c>
      <c r="AE9" s="40">
        <f>X9*W9</f>
        <v>1.9153E-3</v>
      </c>
    </row>
    <row r="10" spans="1:31" x14ac:dyDescent="0.2">
      <c r="A10" s="3" t="s">
        <v>63</v>
      </c>
      <c r="B10" s="11">
        <v>7.2590000000000003</v>
      </c>
      <c r="C10" s="11">
        <v>8.41</v>
      </c>
      <c r="E10" s="18">
        <f>C10*B10</f>
        <v>61.048190000000005</v>
      </c>
      <c r="F10" s="12">
        <f>$M$1</f>
        <v>6</v>
      </c>
      <c r="G10" s="18">
        <f>E10/F10</f>
        <v>10.174698333333334</v>
      </c>
      <c r="H10" s="18"/>
      <c r="V10" s="32" t="s">
        <v>35</v>
      </c>
      <c r="W10" s="11">
        <v>3.5799999999999998E-2</v>
      </c>
      <c r="X10" s="40"/>
      <c r="Y10" s="40"/>
      <c r="Z10" s="40"/>
      <c r="AA10" s="40"/>
      <c r="AB10" s="40">
        <v>6.3500000000000001E-2</v>
      </c>
      <c r="AD10" s="66">
        <f>AB10*W10</f>
        <v>2.2732999999999998E-3</v>
      </c>
      <c r="AE10" s="40"/>
    </row>
    <row r="11" spans="1:31" x14ac:dyDescent="0.2">
      <c r="A11" s="1" t="s">
        <v>194</v>
      </c>
      <c r="B11" s="15"/>
      <c r="C11" s="15"/>
      <c r="E11" s="17"/>
      <c r="F11" s="17"/>
      <c r="G11" s="17"/>
      <c r="H11" s="17"/>
      <c r="J11" s="6"/>
      <c r="K11" s="6"/>
      <c r="L11" s="6"/>
      <c r="M11" s="6"/>
      <c r="R11" s="38"/>
      <c r="Z11" s="9"/>
      <c r="AA11" s="9"/>
      <c r="AD11" s="42">
        <f>SUM(AD8:AD10)</f>
        <v>3.6302920000000002E-2</v>
      </c>
      <c r="AE11" s="42">
        <f>SUM(AE8:AE10)</f>
        <v>6.3153000000000003E-3</v>
      </c>
    </row>
    <row r="12" spans="1:31" x14ac:dyDescent="0.2">
      <c r="A12" s="3" t="s">
        <v>62</v>
      </c>
      <c r="B12" s="11">
        <v>0.54090000000000005</v>
      </c>
      <c r="C12" s="11">
        <v>616.26</v>
      </c>
      <c r="E12" s="18">
        <f>C12*B12</f>
        <v>333.33503400000001</v>
      </c>
      <c r="F12" s="12">
        <f>$K$1</f>
        <v>10</v>
      </c>
      <c r="G12" s="18">
        <f>E12/F12</f>
        <v>33.333503399999998</v>
      </c>
      <c r="H12" s="18">
        <f>G12</f>
        <v>33.333503399999998</v>
      </c>
      <c r="J12" s="6"/>
      <c r="K12" s="6"/>
      <c r="L12" s="6"/>
      <c r="M12" s="6"/>
      <c r="Z12" s="9"/>
      <c r="AA12" s="9"/>
    </row>
    <row r="13" spans="1:31" x14ac:dyDescent="0.2">
      <c r="B13" s="6"/>
      <c r="E13" s="6"/>
      <c r="F13" s="6"/>
      <c r="G13" s="6"/>
      <c r="H13" s="6"/>
      <c r="J13" s="6"/>
      <c r="K13" s="6"/>
      <c r="L13" s="6"/>
      <c r="M13" s="6"/>
      <c r="Z13" s="9"/>
      <c r="AA13" s="9"/>
    </row>
    <row r="14" spans="1:31" x14ac:dyDescent="0.2">
      <c r="B14" s="6"/>
      <c r="E14" s="6"/>
      <c r="F14" s="6"/>
      <c r="G14" s="6"/>
      <c r="H14" s="6"/>
      <c r="J14" s="6"/>
      <c r="K14" s="6"/>
      <c r="L14" s="6"/>
      <c r="M14" s="6"/>
    </row>
    <row r="15" spans="1:31" x14ac:dyDescent="0.2">
      <c r="B15" s="6"/>
      <c r="E15" s="6"/>
      <c r="F15" s="6"/>
      <c r="G15" s="6"/>
      <c r="H15" s="6"/>
      <c r="J15" s="6"/>
      <c r="K15" s="6"/>
      <c r="L15" s="6"/>
      <c r="M15" s="6"/>
    </row>
    <row r="16" spans="1:31" x14ac:dyDescent="0.2">
      <c r="B16" s="6"/>
      <c r="E16" s="6"/>
      <c r="F16" s="6"/>
      <c r="G16" s="6"/>
      <c r="H16" s="6"/>
      <c r="J16" s="6"/>
      <c r="K16" s="6"/>
      <c r="L16" s="6"/>
      <c r="M16" s="6"/>
    </row>
    <row r="17" spans="2:13" x14ac:dyDescent="0.2">
      <c r="B17" s="6"/>
      <c r="E17" s="6"/>
      <c r="F17" s="6"/>
      <c r="G17" s="6"/>
      <c r="H17" s="6"/>
    </row>
    <row r="18" spans="2:13" x14ac:dyDescent="0.2">
      <c r="B18" s="6"/>
      <c r="F18" s="6"/>
      <c r="G18" s="6"/>
      <c r="H18" s="6"/>
    </row>
    <row r="19" spans="2:13" x14ac:dyDescent="0.2">
      <c r="B19" s="6"/>
      <c r="F19" s="6"/>
      <c r="G19" s="6"/>
      <c r="H19" s="6"/>
    </row>
    <row r="20" spans="2:13" x14ac:dyDescent="0.2">
      <c r="B20" s="6"/>
      <c r="F20" s="6"/>
      <c r="G20" s="6"/>
      <c r="H20" s="6"/>
    </row>
    <row r="21" spans="2:13" x14ac:dyDescent="0.2">
      <c r="B21" s="6"/>
      <c r="F21" s="6"/>
      <c r="G21" s="6"/>
      <c r="H21" s="6"/>
    </row>
    <row r="22" spans="2:13" x14ac:dyDescent="0.2">
      <c r="B22" s="6"/>
      <c r="F22" s="6"/>
      <c r="G22" s="6"/>
      <c r="H22" s="6"/>
    </row>
    <row r="23" spans="2:13" x14ac:dyDescent="0.2">
      <c r="B23" s="6"/>
      <c r="F23" s="6"/>
      <c r="G23" s="6"/>
      <c r="H23" s="6"/>
    </row>
    <row r="24" spans="2:13" x14ac:dyDescent="0.2">
      <c r="B24" s="6"/>
      <c r="F24" s="6"/>
      <c r="G24" s="6"/>
      <c r="H24" s="6"/>
    </row>
    <row r="25" spans="2:13" x14ac:dyDescent="0.2">
      <c r="B25" s="6"/>
      <c r="F25" s="6"/>
      <c r="G25" s="6"/>
      <c r="H25" s="6"/>
    </row>
    <row r="26" spans="2:13" x14ac:dyDescent="0.2">
      <c r="B26" s="6"/>
      <c r="F26" s="6"/>
      <c r="G26" s="6"/>
      <c r="H26" s="6"/>
    </row>
    <row r="27" spans="2:13" x14ac:dyDescent="0.2">
      <c r="B27" s="6"/>
      <c r="F27" s="6"/>
      <c r="G27" s="6"/>
      <c r="H27" s="6"/>
    </row>
    <row r="28" spans="2:13" x14ac:dyDescent="0.2">
      <c r="B28" s="6"/>
      <c r="F28" s="6"/>
      <c r="G28" s="6"/>
      <c r="H28" s="6"/>
    </row>
    <row r="29" spans="2:13" x14ac:dyDescent="0.2">
      <c r="F29" s="6"/>
      <c r="G29" s="6"/>
      <c r="H29" s="6"/>
    </row>
    <row r="30" spans="2:13" x14ac:dyDescent="0.2">
      <c r="F30" s="6"/>
      <c r="G30" s="6"/>
      <c r="H30" s="6"/>
    </row>
    <row r="31" spans="2:13" x14ac:dyDescent="0.2">
      <c r="F31" s="6"/>
      <c r="G31" s="6"/>
      <c r="H31" s="6"/>
      <c r="J31" s="6"/>
      <c r="K31" s="6"/>
      <c r="L31" s="6"/>
      <c r="M31" s="6"/>
    </row>
    <row r="32" spans="2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13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13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A120"/>
  <sheetViews>
    <sheetView showGridLines="0" zoomScale="115" zoomScaleNormal="115" workbookViewId="0">
      <selection activeCell="T17" sqref="T17"/>
    </sheetView>
  </sheetViews>
  <sheetFormatPr defaultRowHeight="12.75" x14ac:dyDescent="0.2"/>
  <cols>
    <col min="1" max="1" width="10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62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6" style="9" bestFit="1" customWidth="1"/>
    <col min="22" max="22" width="4.75" style="9" bestFit="1" customWidth="1"/>
    <col min="23" max="23" width="7.75" style="9" bestFit="1" customWidth="1"/>
    <col min="24" max="24" width="10.5" style="9" bestFit="1" customWidth="1"/>
    <col min="25" max="25" width="9" style="6"/>
    <col min="26" max="26" width="8.875" style="9" bestFit="1" customWidth="1"/>
    <col min="27" max="27" width="12" style="6" bestFit="1" customWidth="1"/>
    <col min="28" max="28" width="14" style="6" customWidth="1"/>
    <col min="29" max="29" width="10.875" style="6" bestFit="1" customWidth="1"/>
    <col min="30" max="16384" width="9" style="6"/>
  </cols>
  <sheetData>
    <row r="1" spans="1:27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RESUMO!D28</f>
        <v>7</v>
      </c>
      <c r="L1" s="54" t="s">
        <v>63</v>
      </c>
      <c r="M1" s="23">
        <f>RESUMO!E28</f>
        <v>9</v>
      </c>
      <c r="O1" s="24" t="s">
        <v>64</v>
      </c>
      <c r="P1" s="25">
        <f>SUM(H:H)</f>
        <v>99.871571428571428</v>
      </c>
      <c r="Q1" s="26" t="s">
        <v>94</v>
      </c>
      <c r="R1" s="27">
        <f>P1/8</f>
        <v>12.483946428571429</v>
      </c>
      <c r="Y1" s="9"/>
      <c r="Z1" s="6"/>
      <c r="AA1" s="9"/>
    </row>
    <row r="2" spans="1:27" x14ac:dyDescent="0.2">
      <c r="A2" s="1" t="s">
        <v>182</v>
      </c>
      <c r="B2" s="15"/>
      <c r="C2" s="2"/>
      <c r="E2" s="17"/>
      <c r="F2" s="17"/>
      <c r="G2" s="17"/>
      <c r="H2" s="17"/>
      <c r="W2" s="9" t="s">
        <v>63</v>
      </c>
      <c r="X2" s="9" t="s">
        <v>62</v>
      </c>
      <c r="Z2" s="45" t="s">
        <v>63</v>
      </c>
      <c r="AA2" s="45" t="s">
        <v>62</v>
      </c>
    </row>
    <row r="3" spans="1:27" x14ac:dyDescent="0.2">
      <c r="A3" s="3" t="s">
        <v>62</v>
      </c>
      <c r="B3" s="11">
        <v>2.5</v>
      </c>
      <c r="C3" s="33">
        <v>274.49</v>
      </c>
      <c r="E3" s="18">
        <f>C3*B3</f>
        <v>686.22500000000002</v>
      </c>
      <c r="F3" s="12">
        <f>$K$1</f>
        <v>7</v>
      </c>
      <c r="G3" s="18">
        <f>E3/F3</f>
        <v>98.032142857142858</v>
      </c>
      <c r="H3" s="18">
        <f>LARGE(G3:G4,1)</f>
        <v>98.032142857142858</v>
      </c>
      <c r="V3" s="68"/>
      <c r="W3" s="69">
        <v>0.5</v>
      </c>
      <c r="X3" s="69">
        <v>0.25</v>
      </c>
      <c r="Z3" s="68">
        <f>W3</f>
        <v>0.5</v>
      </c>
      <c r="AA3" s="68">
        <f>X3</f>
        <v>0.25</v>
      </c>
    </row>
    <row r="4" spans="1:27" x14ac:dyDescent="0.2">
      <c r="A4" s="3" t="s">
        <v>63</v>
      </c>
      <c r="B4" s="11">
        <v>3</v>
      </c>
      <c r="C4" s="33">
        <v>274.49</v>
      </c>
      <c r="E4" s="18">
        <f>C4*B4</f>
        <v>823.47</v>
      </c>
      <c r="F4" s="12">
        <f>$M$1</f>
        <v>9</v>
      </c>
      <c r="G4" s="18">
        <f>E4/F4</f>
        <v>91.49666666666667</v>
      </c>
      <c r="H4" s="18"/>
      <c r="U4" s="32" t="s">
        <v>24</v>
      </c>
      <c r="V4" s="69">
        <v>1</v>
      </c>
      <c r="W4" s="68">
        <v>0.38400000000000001</v>
      </c>
      <c r="X4" s="68">
        <v>0.76700000000000002</v>
      </c>
      <c r="Z4" s="68">
        <f>V4*W4</f>
        <v>0.38400000000000001</v>
      </c>
      <c r="AA4" s="68">
        <f>X4*V4</f>
        <v>0.76700000000000002</v>
      </c>
    </row>
    <row r="5" spans="1:27" x14ac:dyDescent="0.2">
      <c r="A5" s="1" t="s">
        <v>199</v>
      </c>
      <c r="B5" s="15"/>
      <c r="C5" s="15"/>
      <c r="E5" s="17"/>
      <c r="F5" s="17"/>
      <c r="G5" s="17"/>
      <c r="H5" s="17"/>
      <c r="Z5" s="70">
        <f>SUM(Z3:Z4)</f>
        <v>0.88400000000000001</v>
      </c>
      <c r="AA5" s="70">
        <f>SUM(AA3:AA4)</f>
        <v>1.0169999999999999</v>
      </c>
    </row>
    <row r="6" spans="1:27" x14ac:dyDescent="0.2">
      <c r="A6" s="3" t="s">
        <v>62</v>
      </c>
      <c r="B6" s="11">
        <v>0.88400000000000001</v>
      </c>
      <c r="C6" s="34">
        <v>13</v>
      </c>
      <c r="E6" s="18">
        <f>C6*B6</f>
        <v>11.492000000000001</v>
      </c>
      <c r="F6" s="12">
        <f>$K$1</f>
        <v>7</v>
      </c>
      <c r="G6" s="18">
        <f>E6/F6</f>
        <v>1.6417142857142859</v>
      </c>
      <c r="H6" s="18">
        <f>LARGE(G6:G7,1)</f>
        <v>1.6417142857142859</v>
      </c>
      <c r="Z6" s="6"/>
      <c r="AA6" s="68"/>
    </row>
    <row r="7" spans="1:27" x14ac:dyDescent="0.2">
      <c r="A7" s="3" t="s">
        <v>63</v>
      </c>
      <c r="B7" s="11">
        <v>1.0169999999999999</v>
      </c>
      <c r="C7" s="34">
        <v>13</v>
      </c>
      <c r="E7" s="18">
        <f>C7*B7</f>
        <v>13.220999999999998</v>
      </c>
      <c r="F7" s="12">
        <f>$M$1</f>
        <v>9</v>
      </c>
      <c r="G7" s="18">
        <f>E7/F7</f>
        <v>1.4689999999999999</v>
      </c>
      <c r="H7" s="18"/>
      <c r="V7" s="68"/>
      <c r="W7" s="69">
        <v>1</v>
      </c>
      <c r="X7" s="69">
        <v>0.5</v>
      </c>
      <c r="Z7" s="68">
        <f>W7</f>
        <v>1</v>
      </c>
      <c r="AA7" s="68">
        <f>X7</f>
        <v>0.5</v>
      </c>
    </row>
    <row r="8" spans="1:27" x14ac:dyDescent="0.2">
      <c r="A8" s="1" t="s">
        <v>200</v>
      </c>
      <c r="B8" s="15"/>
      <c r="C8" s="36"/>
      <c r="E8" s="17"/>
      <c r="F8" s="17"/>
      <c r="G8" s="17"/>
      <c r="H8" s="17"/>
      <c r="T8" s="9"/>
      <c r="U8" s="32" t="s">
        <v>24</v>
      </c>
      <c r="V8" s="69">
        <v>1</v>
      </c>
      <c r="W8" s="68">
        <v>0.38400000000000001</v>
      </c>
      <c r="X8" s="68">
        <v>0.76700000000000002</v>
      </c>
      <c r="Z8" s="68">
        <f>V8*W8</f>
        <v>0.38400000000000001</v>
      </c>
      <c r="AA8" s="68">
        <f>X8*V8</f>
        <v>0.76700000000000002</v>
      </c>
    </row>
    <row r="9" spans="1:27" x14ac:dyDescent="0.2">
      <c r="A9" s="3" t="s">
        <v>62</v>
      </c>
      <c r="B9" s="11">
        <v>1.3839999999999999</v>
      </c>
      <c r="C9" s="34">
        <v>1</v>
      </c>
      <c r="E9" s="18">
        <f>C9*B9</f>
        <v>1.3839999999999999</v>
      </c>
      <c r="F9" s="12">
        <f>$K$1</f>
        <v>7</v>
      </c>
      <c r="G9" s="18">
        <f>E9/F9</f>
        <v>0.1977142857142857</v>
      </c>
      <c r="H9" s="18">
        <f>LARGE(G9:G10,1)</f>
        <v>0.1977142857142857</v>
      </c>
      <c r="T9" s="9"/>
      <c r="Z9" s="70">
        <f>SUM(Z7:Z8)</f>
        <v>1.3839999999999999</v>
      </c>
      <c r="AA9" s="70">
        <f>SUM(AA7:AA8)</f>
        <v>1.2669999999999999</v>
      </c>
    </row>
    <row r="10" spans="1:27" x14ac:dyDescent="0.2">
      <c r="A10" s="3" t="s">
        <v>63</v>
      </c>
      <c r="B10" s="11">
        <v>1.2669999999999999</v>
      </c>
      <c r="C10" s="34">
        <v>1</v>
      </c>
      <c r="E10" s="18">
        <f>C10*B10</f>
        <v>1.2669999999999999</v>
      </c>
      <c r="F10" s="12">
        <f>$M$1</f>
        <v>9</v>
      </c>
      <c r="G10" s="18">
        <f>E10/F10</f>
        <v>0.14077777777777778</v>
      </c>
      <c r="H10" s="18"/>
      <c r="Y10" s="9"/>
      <c r="Z10" s="6"/>
      <c r="AA10" s="9"/>
    </row>
    <row r="11" spans="1:27" x14ac:dyDescent="0.2">
      <c r="B11" s="6"/>
      <c r="E11" s="6"/>
      <c r="F11" s="6"/>
      <c r="G11" s="6"/>
      <c r="H11" s="6"/>
      <c r="J11" s="6"/>
      <c r="K11" s="6"/>
      <c r="L11" s="6"/>
      <c r="M11" s="6"/>
      <c r="R11" s="38"/>
      <c r="Z11" s="6"/>
    </row>
    <row r="12" spans="1:27" x14ac:dyDescent="0.2">
      <c r="B12" s="6"/>
      <c r="E12" s="6"/>
      <c r="F12" s="6"/>
      <c r="G12" s="6"/>
      <c r="H12" s="6"/>
      <c r="J12" s="6"/>
      <c r="K12" s="6"/>
      <c r="L12" s="6"/>
      <c r="M12" s="6"/>
    </row>
    <row r="13" spans="1:27" x14ac:dyDescent="0.2">
      <c r="B13" s="6"/>
      <c r="E13" s="6"/>
      <c r="F13" s="6"/>
      <c r="G13" s="6"/>
      <c r="H13" s="6"/>
      <c r="J13" s="6"/>
      <c r="K13" s="6"/>
      <c r="L13" s="6"/>
      <c r="M13" s="6"/>
    </row>
    <row r="14" spans="1:27" x14ac:dyDescent="0.2">
      <c r="B14" s="6"/>
      <c r="E14" s="6"/>
      <c r="F14" s="6"/>
      <c r="G14" s="6"/>
      <c r="H14" s="6"/>
      <c r="J14" s="6"/>
      <c r="K14" s="6"/>
      <c r="L14" s="6"/>
      <c r="M14" s="6"/>
      <c r="X14" s="6"/>
      <c r="Z14" s="6"/>
    </row>
    <row r="15" spans="1:27" x14ac:dyDescent="0.2">
      <c r="B15" s="6"/>
      <c r="E15" s="6"/>
      <c r="F15" s="6"/>
      <c r="G15" s="6"/>
      <c r="H15" s="6"/>
      <c r="J15" s="6"/>
      <c r="K15" s="6"/>
      <c r="L15" s="6"/>
      <c r="M15" s="6"/>
      <c r="X15" s="6"/>
      <c r="Z15" s="6"/>
    </row>
    <row r="16" spans="1:27" x14ac:dyDescent="0.2">
      <c r="B16" s="6"/>
      <c r="E16" s="6"/>
      <c r="F16" s="6"/>
      <c r="G16" s="6"/>
      <c r="H16" s="6"/>
      <c r="J16" s="6"/>
      <c r="K16" s="6"/>
      <c r="L16" s="6"/>
      <c r="M16" s="6"/>
      <c r="X16" s="6"/>
      <c r="Z16" s="6"/>
    </row>
    <row r="17" spans="2:26" x14ac:dyDescent="0.2">
      <c r="B17" s="6"/>
      <c r="E17" s="6"/>
      <c r="F17" s="6"/>
      <c r="G17" s="6"/>
      <c r="H17" s="6"/>
      <c r="X17" s="6"/>
      <c r="Z17" s="6"/>
    </row>
    <row r="18" spans="2:26" x14ac:dyDescent="0.2">
      <c r="B18" s="6"/>
      <c r="F18" s="6"/>
      <c r="G18" s="6"/>
      <c r="H18" s="6"/>
      <c r="X18" s="6"/>
      <c r="Z18" s="6"/>
    </row>
    <row r="19" spans="2:26" x14ac:dyDescent="0.2">
      <c r="B19" s="6"/>
      <c r="F19" s="6"/>
      <c r="G19" s="6"/>
      <c r="H19" s="6"/>
      <c r="X19" s="6"/>
      <c r="Z19" s="6"/>
    </row>
    <row r="20" spans="2:26" x14ac:dyDescent="0.2">
      <c r="B20" s="6"/>
      <c r="F20" s="6"/>
      <c r="G20" s="6"/>
      <c r="H20" s="6"/>
      <c r="X20" s="6"/>
      <c r="Z20" s="6"/>
    </row>
    <row r="21" spans="2:26" x14ac:dyDescent="0.2">
      <c r="B21" s="6"/>
      <c r="F21" s="6"/>
      <c r="G21" s="6"/>
      <c r="H21" s="6"/>
      <c r="X21" s="6"/>
      <c r="Z21" s="6"/>
    </row>
    <row r="22" spans="2:26" x14ac:dyDescent="0.2">
      <c r="B22" s="6"/>
      <c r="F22" s="6"/>
      <c r="G22" s="6"/>
      <c r="H22" s="6"/>
      <c r="X22" s="6"/>
      <c r="Z22" s="6"/>
    </row>
    <row r="23" spans="2:26" x14ac:dyDescent="0.2">
      <c r="B23" s="6"/>
      <c r="F23" s="6"/>
      <c r="G23" s="6"/>
      <c r="H23" s="6"/>
      <c r="X23" s="6"/>
      <c r="Z23" s="6"/>
    </row>
    <row r="24" spans="2:26" x14ac:dyDescent="0.2">
      <c r="B24" s="6"/>
      <c r="F24" s="6"/>
      <c r="G24" s="6"/>
      <c r="H24" s="6"/>
      <c r="X24" s="6"/>
      <c r="Z24" s="6"/>
    </row>
    <row r="25" spans="2:26" x14ac:dyDescent="0.2">
      <c r="B25" s="6"/>
      <c r="F25" s="6"/>
      <c r="G25" s="6"/>
      <c r="H25" s="6"/>
      <c r="X25" s="6"/>
      <c r="Z25" s="6"/>
    </row>
    <row r="26" spans="2:26" x14ac:dyDescent="0.2">
      <c r="B26" s="6"/>
      <c r="F26" s="6"/>
      <c r="G26" s="6"/>
      <c r="H26" s="6"/>
      <c r="X26" s="6"/>
      <c r="Z26" s="6"/>
    </row>
    <row r="27" spans="2:26" x14ac:dyDescent="0.2">
      <c r="B27" s="6"/>
      <c r="F27" s="6"/>
      <c r="G27" s="6"/>
      <c r="H27" s="6"/>
      <c r="X27" s="6"/>
      <c r="Z27" s="6"/>
    </row>
    <row r="28" spans="2:26" x14ac:dyDescent="0.2">
      <c r="B28" s="6"/>
      <c r="F28" s="6"/>
      <c r="G28" s="6"/>
      <c r="H28" s="6"/>
      <c r="X28" s="6"/>
      <c r="Z28" s="6"/>
    </row>
    <row r="29" spans="2:26" x14ac:dyDescent="0.2">
      <c r="F29" s="6"/>
      <c r="G29" s="6"/>
      <c r="H29" s="6"/>
      <c r="X29" s="6"/>
      <c r="Z29" s="6"/>
    </row>
    <row r="30" spans="2:26" x14ac:dyDescent="0.2">
      <c r="F30" s="6"/>
      <c r="G30" s="6"/>
      <c r="H30" s="6"/>
      <c r="X30" s="6"/>
      <c r="Z30" s="6"/>
    </row>
    <row r="31" spans="2:26" x14ac:dyDescent="0.2">
      <c r="F31" s="6"/>
      <c r="G31" s="6"/>
      <c r="H31" s="6"/>
      <c r="J31" s="6"/>
      <c r="K31" s="6"/>
      <c r="L31" s="6"/>
      <c r="M31" s="6"/>
      <c r="X31" s="6"/>
      <c r="Z31" s="6"/>
    </row>
    <row r="32" spans="2:26" x14ac:dyDescent="0.2">
      <c r="F32" s="6"/>
      <c r="G32" s="6"/>
      <c r="H32" s="6"/>
      <c r="J32" s="6"/>
      <c r="K32" s="6"/>
      <c r="L32" s="6"/>
      <c r="M32" s="6"/>
      <c r="X32" s="6"/>
      <c r="Z32" s="6"/>
    </row>
    <row r="33" spans="2:26" x14ac:dyDescent="0.2">
      <c r="F33" s="6"/>
      <c r="G33" s="6"/>
      <c r="H33" s="6"/>
      <c r="J33" s="6"/>
      <c r="K33" s="6"/>
      <c r="L33" s="6"/>
      <c r="M33" s="6"/>
      <c r="X33" s="6"/>
      <c r="Z33" s="6"/>
    </row>
    <row r="34" spans="2:26" x14ac:dyDescent="0.2">
      <c r="F34" s="6"/>
      <c r="G34" s="6"/>
      <c r="H34" s="6"/>
      <c r="J34" s="6"/>
      <c r="K34" s="6"/>
      <c r="L34" s="6"/>
      <c r="M34" s="6"/>
      <c r="X34" s="6"/>
      <c r="Z34" s="6"/>
    </row>
    <row r="35" spans="2:26" x14ac:dyDescent="0.2">
      <c r="F35" s="6"/>
      <c r="G35" s="6"/>
      <c r="H35" s="6"/>
      <c r="J35" s="6"/>
      <c r="K35" s="6"/>
      <c r="L35" s="6"/>
      <c r="M35" s="6"/>
      <c r="X35" s="6"/>
      <c r="Z35" s="6"/>
    </row>
    <row r="36" spans="2:26" x14ac:dyDescent="0.2">
      <c r="F36" s="6"/>
      <c r="G36" s="6"/>
      <c r="H36" s="6"/>
      <c r="J36" s="6"/>
      <c r="K36" s="6"/>
      <c r="L36" s="6"/>
      <c r="M36" s="6"/>
      <c r="X36" s="6"/>
      <c r="Z36" s="6"/>
    </row>
    <row r="37" spans="2:26" x14ac:dyDescent="0.2">
      <c r="F37" s="6"/>
      <c r="G37" s="6"/>
      <c r="H37" s="6"/>
      <c r="J37" s="6"/>
      <c r="K37" s="6"/>
      <c r="L37" s="6"/>
      <c r="M37" s="6"/>
    </row>
    <row r="38" spans="2:26" x14ac:dyDescent="0.2">
      <c r="F38" s="6"/>
      <c r="G38" s="6"/>
      <c r="H38" s="6"/>
      <c r="J38" s="6"/>
      <c r="K38" s="6"/>
      <c r="L38" s="6"/>
      <c r="M38" s="6"/>
    </row>
    <row r="39" spans="2:26" x14ac:dyDescent="0.2">
      <c r="F39" s="6"/>
      <c r="G39" s="6"/>
      <c r="H39" s="6"/>
      <c r="J39" s="6"/>
      <c r="K39" s="6"/>
      <c r="L39" s="6"/>
      <c r="M39" s="6"/>
    </row>
    <row r="40" spans="2:26" x14ac:dyDescent="0.2">
      <c r="F40" s="6"/>
      <c r="G40" s="6"/>
      <c r="H40" s="6"/>
      <c r="J40" s="6"/>
      <c r="K40" s="6"/>
      <c r="L40" s="6"/>
      <c r="M40" s="6"/>
    </row>
    <row r="41" spans="2:26" x14ac:dyDescent="0.2">
      <c r="F41" s="6"/>
      <c r="G41" s="6"/>
      <c r="H41" s="6"/>
      <c r="J41" s="6"/>
      <c r="K41" s="6"/>
      <c r="L41" s="6"/>
      <c r="M41" s="6"/>
    </row>
    <row r="42" spans="2:26" x14ac:dyDescent="0.2">
      <c r="F42" s="6"/>
      <c r="G42" s="6"/>
      <c r="H42" s="6"/>
      <c r="J42" s="6"/>
      <c r="K42" s="6"/>
      <c r="L42" s="6"/>
      <c r="M42" s="6"/>
    </row>
    <row r="43" spans="2:26" x14ac:dyDescent="0.2">
      <c r="F43" s="6"/>
      <c r="G43" s="6"/>
      <c r="H43" s="6"/>
      <c r="J43" s="6"/>
      <c r="K43" s="6"/>
      <c r="L43" s="6"/>
      <c r="M43" s="6"/>
    </row>
    <row r="44" spans="2:26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26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26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26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26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A116"/>
  <sheetViews>
    <sheetView showGridLines="0" zoomScale="85" zoomScaleNormal="85" workbookViewId="0">
      <selection activeCell="T17" sqref="T17"/>
    </sheetView>
  </sheetViews>
  <sheetFormatPr defaultRowHeight="12.75" x14ac:dyDescent="0.2"/>
  <cols>
    <col min="1" max="1" width="10.625" style="6" bestFit="1" customWidth="1"/>
    <col min="2" max="2" width="12.75" style="9" customWidth="1"/>
    <col min="3" max="3" width="10.125" style="6" customWidth="1"/>
    <col min="4" max="4" width="2.75" style="6" customWidth="1"/>
    <col min="5" max="5" width="5" style="9" customWidth="1"/>
    <col min="6" max="6" width="3.375" style="9" bestFit="1" customWidth="1"/>
    <col min="7" max="8" width="5" style="9" customWidth="1"/>
    <col min="9" max="9" width="2.75" style="6" customWidth="1"/>
    <col min="10" max="10" width="10.625" style="9" customWidth="1"/>
    <col min="11" max="11" width="1.875" style="9" customWidth="1"/>
    <col min="12" max="12" width="7.75" style="9" customWidth="1"/>
    <col min="13" max="13" width="1.875" style="9" customWidth="1"/>
    <col min="14" max="14" width="2.75" style="6" customWidth="1"/>
    <col min="15" max="15" width="3.25" style="6" customWidth="1"/>
    <col min="16" max="16" width="5" style="6" customWidth="1"/>
    <col min="17" max="17" width="4.25" style="6" customWidth="1"/>
    <col min="18" max="18" width="5" style="6" customWidth="1"/>
    <col min="19" max="19" width="2.75" style="6" customWidth="1"/>
    <col min="20" max="20" width="9.125" style="6" customWidth="1"/>
    <col min="21" max="21" width="16.875" style="9" bestFit="1" customWidth="1"/>
    <col min="22" max="22" width="16.375" style="9" bestFit="1" customWidth="1"/>
    <col min="23" max="23" width="19.75" style="9" customWidth="1"/>
    <col min="24" max="24" width="14.375" style="6" bestFit="1" customWidth="1"/>
    <col min="25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RESUMO!D31</f>
        <v>2</v>
      </c>
      <c r="L1" s="54" t="s">
        <v>63</v>
      </c>
      <c r="M1" s="23">
        <f>RESUMO!E31</f>
        <v>2</v>
      </c>
      <c r="O1" s="24" t="s">
        <v>64</v>
      </c>
      <c r="P1" s="25">
        <f>SUM(H:H)</f>
        <v>44.362199999999994</v>
      </c>
      <c r="Q1" s="26" t="s">
        <v>94</v>
      </c>
      <c r="R1" s="27">
        <f>P1/8</f>
        <v>5.5452749999999993</v>
      </c>
    </row>
    <row r="2" spans="1:20" x14ac:dyDescent="0.2">
      <c r="A2" s="51">
        <v>1</v>
      </c>
      <c r="B2" s="15"/>
      <c r="C2" s="2"/>
      <c r="E2" s="17"/>
      <c r="F2" s="17"/>
      <c r="G2" s="17"/>
      <c r="H2" s="17"/>
    </row>
    <row r="3" spans="1:20" x14ac:dyDescent="0.2">
      <c r="A3" s="3" t="s">
        <v>62</v>
      </c>
      <c r="B3" s="11">
        <v>1.4646000000000001</v>
      </c>
      <c r="C3" s="34">
        <v>14</v>
      </c>
      <c r="E3" s="18">
        <f>C3*B3</f>
        <v>20.5044</v>
      </c>
      <c r="F3" s="12">
        <f>$K$1</f>
        <v>2</v>
      </c>
      <c r="G3" s="18">
        <f>E3/F3</f>
        <v>10.2522</v>
      </c>
      <c r="H3" s="18">
        <f>LARGE(G3:G4,1)</f>
        <v>10.2522</v>
      </c>
    </row>
    <row r="4" spans="1:20" x14ac:dyDescent="0.2">
      <c r="A4" s="3" t="s">
        <v>63</v>
      </c>
      <c r="B4" s="11">
        <v>0.65439999999999998</v>
      </c>
      <c r="C4" s="34">
        <v>14</v>
      </c>
      <c r="E4" s="18">
        <f>C4*B4</f>
        <v>9.1616</v>
      </c>
      <c r="F4" s="12">
        <f>$M$1</f>
        <v>2</v>
      </c>
      <c r="G4" s="18">
        <f>E4/F4</f>
        <v>4.5808</v>
      </c>
      <c r="H4" s="18"/>
    </row>
    <row r="5" spans="1:20" x14ac:dyDescent="0.2">
      <c r="A5" s="51">
        <f>A2+1</f>
        <v>2</v>
      </c>
      <c r="B5" s="15"/>
      <c r="C5" s="52"/>
      <c r="E5" s="17"/>
      <c r="F5" s="17"/>
      <c r="G5" s="17"/>
      <c r="H5" s="17"/>
    </row>
    <row r="6" spans="1:20" x14ac:dyDescent="0.2">
      <c r="A6" s="3" t="s">
        <v>62</v>
      </c>
      <c r="B6" s="11">
        <v>1.0089999999999999</v>
      </c>
      <c r="C6" s="34">
        <v>1</v>
      </c>
      <c r="E6" s="18">
        <f>C6*B6</f>
        <v>1.0089999999999999</v>
      </c>
      <c r="F6" s="12">
        <f>$K$1</f>
        <v>2</v>
      </c>
      <c r="G6" s="18">
        <f>E6/F6</f>
        <v>0.50449999999999995</v>
      </c>
      <c r="H6" s="18">
        <f>LARGE(G6:G7,1)</f>
        <v>0.50449999999999995</v>
      </c>
    </row>
    <row r="7" spans="1:20" x14ac:dyDescent="0.2">
      <c r="A7" s="3" t="s">
        <v>63</v>
      </c>
      <c r="B7" s="11">
        <v>0.31790000000000002</v>
      </c>
      <c r="C7" s="34">
        <v>1</v>
      </c>
      <c r="E7" s="18">
        <f>C7*B7</f>
        <v>0.31790000000000002</v>
      </c>
      <c r="F7" s="12">
        <f>$M$1</f>
        <v>2</v>
      </c>
      <c r="G7" s="18">
        <f>E7/F7</f>
        <v>0.15895000000000001</v>
      </c>
      <c r="H7" s="18"/>
    </row>
    <row r="8" spans="1:20" x14ac:dyDescent="0.2">
      <c r="A8" s="51">
        <f>A5+1</f>
        <v>3</v>
      </c>
      <c r="B8" s="15"/>
      <c r="C8" s="52"/>
      <c r="E8" s="17"/>
      <c r="F8" s="17"/>
      <c r="G8" s="17"/>
      <c r="H8" s="17"/>
      <c r="T8" s="9"/>
    </row>
    <row r="9" spans="1:20" x14ac:dyDescent="0.2">
      <c r="A9" s="3" t="s">
        <v>62</v>
      </c>
      <c r="B9" s="11">
        <v>0.31619999999999998</v>
      </c>
      <c r="C9" s="34">
        <v>15</v>
      </c>
      <c r="E9" s="18">
        <f>C9*B9</f>
        <v>4.7429999999999994</v>
      </c>
      <c r="F9" s="12">
        <f>$K$1</f>
        <v>2</v>
      </c>
      <c r="G9" s="18">
        <f>E9/F9</f>
        <v>2.3714999999999997</v>
      </c>
      <c r="H9" s="18">
        <f>LARGE(G9:G10,1)</f>
        <v>2.3714999999999997</v>
      </c>
      <c r="T9" s="9"/>
    </row>
    <row r="10" spans="1:20" x14ac:dyDescent="0.2">
      <c r="A10" s="3" t="s">
        <v>63</v>
      </c>
      <c r="B10" s="11">
        <v>9.9599999999999994E-2</v>
      </c>
      <c r="C10" s="34">
        <v>15</v>
      </c>
      <c r="E10" s="18">
        <f>C10*B10</f>
        <v>1.494</v>
      </c>
      <c r="F10" s="12">
        <f>$M$1</f>
        <v>2</v>
      </c>
      <c r="G10" s="18">
        <f>E10/F10</f>
        <v>0.747</v>
      </c>
      <c r="H10" s="18"/>
    </row>
    <row r="11" spans="1:20" x14ac:dyDescent="0.2">
      <c r="A11" s="51">
        <f>A8+1</f>
        <v>4</v>
      </c>
      <c r="B11" s="15"/>
      <c r="C11" s="52"/>
      <c r="E11" s="17"/>
      <c r="F11" s="17"/>
      <c r="G11" s="17"/>
      <c r="H11" s="17"/>
      <c r="J11" s="6"/>
      <c r="K11" s="6"/>
      <c r="L11" s="6"/>
      <c r="M11" s="6"/>
      <c r="R11" s="38"/>
    </row>
    <row r="12" spans="1:20" x14ac:dyDescent="0.2">
      <c r="A12" s="3" t="s">
        <v>62</v>
      </c>
      <c r="B12" s="11">
        <v>0.25</v>
      </c>
      <c r="C12" s="34">
        <v>7</v>
      </c>
      <c r="E12" s="18">
        <f>C12*B12</f>
        <v>1.75</v>
      </c>
      <c r="F12" s="12">
        <f>$K$1</f>
        <v>2</v>
      </c>
      <c r="G12" s="18">
        <f>E12/F12</f>
        <v>0.875</v>
      </c>
      <c r="H12" s="18">
        <f>G12</f>
        <v>0.875</v>
      </c>
      <c r="J12" s="6"/>
      <c r="K12" s="6"/>
      <c r="L12" s="6"/>
      <c r="M12" s="6"/>
    </row>
    <row r="13" spans="1:20" x14ac:dyDescent="0.2">
      <c r="A13" s="51">
        <f>A11+1</f>
        <v>5</v>
      </c>
      <c r="B13" s="15"/>
      <c r="C13" s="52"/>
      <c r="E13" s="17"/>
      <c r="F13" s="17"/>
      <c r="G13" s="17"/>
      <c r="H13" s="17"/>
      <c r="J13" s="6"/>
      <c r="K13" s="6"/>
      <c r="L13" s="6"/>
      <c r="M13" s="6"/>
    </row>
    <row r="14" spans="1:20" x14ac:dyDescent="0.2">
      <c r="A14" s="3" t="s">
        <v>62</v>
      </c>
      <c r="B14" s="11">
        <v>0.31619999999999998</v>
      </c>
      <c r="C14" s="34">
        <v>9</v>
      </c>
      <c r="E14" s="18">
        <f>C14*B14</f>
        <v>2.8457999999999997</v>
      </c>
      <c r="F14" s="12">
        <f>$K$1</f>
        <v>2</v>
      </c>
      <c r="G14" s="18">
        <f>E14/F14</f>
        <v>1.4228999999999998</v>
      </c>
      <c r="H14" s="18">
        <f>LARGE(G14:G15,1)</f>
        <v>1.4228999999999998</v>
      </c>
      <c r="J14" s="6"/>
      <c r="K14" s="6"/>
      <c r="L14" s="6"/>
      <c r="M14" s="6"/>
    </row>
    <row r="15" spans="1:20" x14ac:dyDescent="0.2">
      <c r="A15" s="3" t="s">
        <v>63</v>
      </c>
      <c r="B15" s="11">
        <v>9.9599999999999994E-2</v>
      </c>
      <c r="C15" s="34">
        <v>9</v>
      </c>
      <c r="E15" s="18">
        <f>C15*B15</f>
        <v>0.89639999999999997</v>
      </c>
      <c r="F15" s="12">
        <f>$M$1</f>
        <v>2</v>
      </c>
      <c r="G15" s="18">
        <f>E15/F15</f>
        <v>0.44819999999999999</v>
      </c>
      <c r="H15" s="18"/>
      <c r="J15" s="6"/>
      <c r="K15" s="6"/>
      <c r="L15" s="6"/>
      <c r="M15" s="6"/>
    </row>
    <row r="16" spans="1:20" x14ac:dyDescent="0.2">
      <c r="A16" s="51">
        <f t="shared" ref="A16" si="0">A13+1</f>
        <v>6</v>
      </c>
      <c r="B16" s="15"/>
      <c r="C16" s="52"/>
      <c r="E16" s="17"/>
      <c r="F16" s="17"/>
      <c r="G16" s="17"/>
      <c r="H16" s="17"/>
      <c r="J16" s="6"/>
      <c r="K16" s="6"/>
      <c r="L16" s="6"/>
      <c r="M16" s="6"/>
    </row>
    <row r="17" spans="1:13" x14ac:dyDescent="0.2">
      <c r="A17" s="3" t="s">
        <v>62</v>
      </c>
      <c r="B17" s="11">
        <v>1.2717000000000001</v>
      </c>
      <c r="C17" s="34">
        <v>7</v>
      </c>
      <c r="E17" s="18">
        <f t="shared" ref="E17:E18" si="1">C17*B17</f>
        <v>8.9019000000000013</v>
      </c>
      <c r="F17" s="12">
        <f t="shared" ref="F17" si="2">$K$1</f>
        <v>2</v>
      </c>
      <c r="G17" s="18">
        <f t="shared" ref="G17:G18" si="3">E17/F17</f>
        <v>4.4509500000000006</v>
      </c>
      <c r="H17" s="18">
        <f t="shared" ref="H17" si="4">LARGE(G17:G18,1)</f>
        <v>4.4509500000000006</v>
      </c>
    </row>
    <row r="18" spans="1:13" x14ac:dyDescent="0.2">
      <c r="A18" s="3" t="s">
        <v>63</v>
      </c>
      <c r="B18" s="11">
        <v>0.40079999999999999</v>
      </c>
      <c r="C18" s="34">
        <v>7</v>
      </c>
      <c r="E18" s="18">
        <f t="shared" si="1"/>
        <v>2.8056000000000001</v>
      </c>
      <c r="F18" s="12">
        <f t="shared" ref="F18" si="5">$M$1</f>
        <v>2</v>
      </c>
      <c r="G18" s="18">
        <f t="shared" si="3"/>
        <v>1.4028</v>
      </c>
      <c r="H18" s="18"/>
    </row>
    <row r="19" spans="1:13" x14ac:dyDescent="0.2">
      <c r="A19" s="51">
        <f t="shared" ref="A19" si="6">A16+1</f>
        <v>7</v>
      </c>
      <c r="B19" s="15"/>
      <c r="C19" s="52"/>
      <c r="E19" s="17"/>
      <c r="F19" s="17"/>
      <c r="G19" s="17"/>
      <c r="H19" s="17"/>
    </row>
    <row r="20" spans="1:13" x14ac:dyDescent="0.2">
      <c r="A20" s="3" t="s">
        <v>62</v>
      </c>
      <c r="B20" s="11">
        <v>0.44669999999999999</v>
      </c>
      <c r="C20" s="34">
        <v>2</v>
      </c>
      <c r="E20" s="18">
        <f t="shared" ref="E20:E21" si="7">C20*B20</f>
        <v>0.89339999999999997</v>
      </c>
      <c r="F20" s="12">
        <f t="shared" ref="F20" si="8">$K$1</f>
        <v>2</v>
      </c>
      <c r="G20" s="18">
        <f t="shared" ref="G20:G21" si="9">E20/F20</f>
        <v>0.44669999999999999</v>
      </c>
      <c r="H20" s="18">
        <f t="shared" ref="H20" si="10">LARGE(G20:G21,1)</f>
        <v>0.44669999999999999</v>
      </c>
    </row>
    <row r="21" spans="1:13" x14ac:dyDescent="0.2">
      <c r="A21" s="3" t="s">
        <v>63</v>
      </c>
      <c r="B21" s="11">
        <v>0.14069999999999999</v>
      </c>
      <c r="C21" s="34">
        <v>2</v>
      </c>
      <c r="E21" s="18">
        <f t="shared" si="7"/>
        <v>0.28139999999999998</v>
      </c>
      <c r="F21" s="12">
        <f t="shared" ref="F21" si="11">$M$1</f>
        <v>2</v>
      </c>
      <c r="G21" s="18">
        <f t="shared" si="9"/>
        <v>0.14069999999999999</v>
      </c>
      <c r="H21" s="18"/>
    </row>
    <row r="22" spans="1:13" x14ac:dyDescent="0.2">
      <c r="A22" s="51">
        <f t="shared" ref="A22" si="12">A19+1</f>
        <v>8</v>
      </c>
      <c r="B22" s="15"/>
      <c r="C22" s="52"/>
      <c r="E22" s="17"/>
      <c r="F22" s="17"/>
      <c r="G22" s="17"/>
      <c r="H22" s="17"/>
    </row>
    <row r="23" spans="1:13" x14ac:dyDescent="0.2">
      <c r="A23" s="3" t="s">
        <v>62</v>
      </c>
      <c r="B23" s="11">
        <v>0.2485</v>
      </c>
      <c r="C23" s="34">
        <v>11</v>
      </c>
      <c r="E23" s="18">
        <f t="shared" ref="E23:E24" si="13">C23*B23</f>
        <v>2.7334999999999998</v>
      </c>
      <c r="F23" s="12">
        <f t="shared" ref="F23" si="14">$K$1</f>
        <v>2</v>
      </c>
      <c r="G23" s="18">
        <f t="shared" ref="G23:G24" si="15">E23/F23</f>
        <v>1.3667499999999999</v>
      </c>
      <c r="H23" s="18">
        <f t="shared" ref="H23" si="16">LARGE(G23:G24,1)</f>
        <v>1.3667499999999999</v>
      </c>
    </row>
    <row r="24" spans="1:13" x14ac:dyDescent="0.2">
      <c r="A24" s="3" t="s">
        <v>63</v>
      </c>
      <c r="B24" s="11">
        <v>7.8399999999999997E-2</v>
      </c>
      <c r="C24" s="34">
        <v>11</v>
      </c>
      <c r="E24" s="18">
        <f t="shared" si="13"/>
        <v>0.86239999999999994</v>
      </c>
      <c r="F24" s="12">
        <f t="shared" ref="F24" si="17">$M$1</f>
        <v>2</v>
      </c>
      <c r="G24" s="18">
        <f t="shared" si="15"/>
        <v>0.43119999999999997</v>
      </c>
      <c r="H24" s="18"/>
    </row>
    <row r="25" spans="1:13" x14ac:dyDescent="0.2">
      <c r="A25" s="51">
        <f t="shared" ref="A25" si="18">A22+1</f>
        <v>9</v>
      </c>
      <c r="B25" s="15"/>
      <c r="C25" s="52"/>
      <c r="E25" s="17"/>
      <c r="F25" s="17"/>
      <c r="G25" s="17"/>
      <c r="H25" s="17"/>
    </row>
    <row r="26" spans="1:13" x14ac:dyDescent="0.2">
      <c r="A26" s="3" t="s">
        <v>62</v>
      </c>
      <c r="B26" s="11">
        <v>0.08</v>
      </c>
      <c r="C26" s="34">
        <v>14</v>
      </c>
      <c r="E26" s="18">
        <f t="shared" ref="E26" si="19">C26*B26</f>
        <v>1.1200000000000001</v>
      </c>
      <c r="F26" s="12">
        <f t="shared" ref="F26" si="20">$K$1</f>
        <v>2</v>
      </c>
      <c r="G26" s="18">
        <f t="shared" ref="G26" si="21">E26/F26</f>
        <v>0.56000000000000005</v>
      </c>
      <c r="H26" s="18">
        <f>G26</f>
        <v>0.56000000000000005</v>
      </c>
    </row>
    <row r="27" spans="1:13" x14ac:dyDescent="0.2">
      <c r="A27" s="51">
        <f>A25+1</f>
        <v>10</v>
      </c>
      <c r="B27" s="15"/>
      <c r="C27" s="52"/>
      <c r="E27" s="17"/>
      <c r="F27" s="17"/>
      <c r="G27" s="17"/>
      <c r="H27" s="17"/>
    </row>
    <row r="28" spans="1:13" x14ac:dyDescent="0.2">
      <c r="A28" s="3" t="s">
        <v>62</v>
      </c>
      <c r="B28" s="11">
        <v>3.0453999999999999</v>
      </c>
      <c r="C28" s="34">
        <v>1</v>
      </c>
      <c r="E28" s="18">
        <f t="shared" ref="E28:E29" si="22">C28*B28</f>
        <v>3.0453999999999999</v>
      </c>
      <c r="F28" s="12">
        <f t="shared" ref="F28" si="23">$K$1</f>
        <v>2</v>
      </c>
      <c r="G28" s="18">
        <f t="shared" ref="G28:G29" si="24">E28/F28</f>
        <v>1.5226999999999999</v>
      </c>
      <c r="H28" s="18">
        <f t="shared" ref="H28" si="25">LARGE(G28:G29,1)</f>
        <v>1.5226999999999999</v>
      </c>
    </row>
    <row r="29" spans="1:13" x14ac:dyDescent="0.2">
      <c r="A29" s="3" t="s">
        <v>63</v>
      </c>
      <c r="B29" s="11">
        <v>2.8582000000000001</v>
      </c>
      <c r="C29" s="34">
        <v>1</v>
      </c>
      <c r="E29" s="18">
        <f t="shared" si="22"/>
        <v>2.8582000000000001</v>
      </c>
      <c r="F29" s="12">
        <f t="shared" ref="F29" si="26">$M$1</f>
        <v>2</v>
      </c>
      <c r="G29" s="18">
        <f t="shared" si="24"/>
        <v>1.4291</v>
      </c>
      <c r="H29" s="18"/>
    </row>
    <row r="30" spans="1:13" x14ac:dyDescent="0.2">
      <c r="A30" s="51">
        <f t="shared" ref="A30" si="27">A27+1</f>
        <v>11</v>
      </c>
      <c r="B30" s="15"/>
      <c r="C30" s="52"/>
      <c r="E30" s="17"/>
      <c r="F30" s="17"/>
      <c r="G30" s="17"/>
      <c r="H30" s="17"/>
    </row>
    <row r="31" spans="1:13" x14ac:dyDescent="0.2">
      <c r="A31" s="3" t="s">
        <v>62</v>
      </c>
      <c r="B31" s="11">
        <v>0.5</v>
      </c>
      <c r="C31" s="34">
        <v>7</v>
      </c>
      <c r="E31" s="18">
        <f t="shared" ref="E31" si="28">C31*B31</f>
        <v>3.5</v>
      </c>
      <c r="F31" s="12">
        <f t="shared" ref="F31" si="29">$K$1</f>
        <v>2</v>
      </c>
      <c r="G31" s="18">
        <f t="shared" ref="G31" si="30">E31/F31</f>
        <v>1.75</v>
      </c>
      <c r="H31" s="18">
        <f>G31</f>
        <v>1.75</v>
      </c>
      <c r="J31" s="6"/>
      <c r="K31" s="6"/>
      <c r="L31" s="6"/>
      <c r="M31" s="6"/>
    </row>
    <row r="32" spans="1:13" x14ac:dyDescent="0.2">
      <c r="A32" s="51">
        <f>A30+1</f>
        <v>12</v>
      </c>
      <c r="B32" s="15"/>
      <c r="C32" s="52"/>
      <c r="E32" s="17"/>
      <c r="F32" s="17"/>
      <c r="G32" s="17"/>
      <c r="H32" s="17"/>
      <c r="J32" s="6"/>
      <c r="K32" s="6"/>
      <c r="L32" s="6"/>
      <c r="M32" s="6"/>
    </row>
    <row r="33" spans="1:23" x14ac:dyDescent="0.2">
      <c r="A33" s="3" t="s">
        <v>62</v>
      </c>
      <c r="B33" s="11">
        <v>0.31619999999999998</v>
      </c>
      <c r="C33" s="34">
        <v>2</v>
      </c>
      <c r="E33" s="18">
        <f t="shared" ref="E33:E34" si="31">C33*B33</f>
        <v>0.63239999999999996</v>
      </c>
      <c r="F33" s="12">
        <f t="shared" ref="F33" si="32">$K$1</f>
        <v>2</v>
      </c>
      <c r="G33" s="18">
        <f t="shared" ref="G33:G34" si="33">E33/F33</f>
        <v>0.31619999999999998</v>
      </c>
      <c r="H33" s="18">
        <f t="shared" ref="H33" si="34">LARGE(G33:G34,1)</f>
        <v>0.31619999999999998</v>
      </c>
      <c r="J33" s="6"/>
      <c r="K33" s="6"/>
      <c r="L33" s="6"/>
      <c r="M33" s="6"/>
    </row>
    <row r="34" spans="1:23" x14ac:dyDescent="0.2">
      <c r="A34" s="3" t="s">
        <v>63</v>
      </c>
      <c r="B34" s="11">
        <v>9.9599999999999994E-2</v>
      </c>
      <c r="C34" s="34">
        <v>2</v>
      </c>
      <c r="E34" s="18">
        <f t="shared" si="31"/>
        <v>0.19919999999999999</v>
      </c>
      <c r="F34" s="12">
        <f t="shared" ref="F34" si="35">$M$1</f>
        <v>2</v>
      </c>
      <c r="G34" s="18">
        <f t="shared" si="33"/>
        <v>9.9599999999999994E-2</v>
      </c>
      <c r="H34" s="18"/>
      <c r="J34" s="6"/>
      <c r="K34" s="6"/>
      <c r="L34" s="6"/>
      <c r="M34" s="6"/>
    </row>
    <row r="35" spans="1:23" x14ac:dyDescent="0.2">
      <c r="A35" s="51">
        <f t="shared" ref="A35" si="36">A32+1</f>
        <v>13</v>
      </c>
      <c r="B35" s="15"/>
      <c r="C35" s="52"/>
      <c r="E35" s="17"/>
      <c r="F35" s="17"/>
      <c r="G35" s="17"/>
      <c r="H35" s="17"/>
      <c r="J35" s="6"/>
      <c r="K35" s="6"/>
      <c r="L35" s="6"/>
      <c r="M35" s="6"/>
    </row>
    <row r="36" spans="1:23" x14ac:dyDescent="0.2">
      <c r="A36" s="3" t="s">
        <v>62</v>
      </c>
      <c r="B36" s="11">
        <v>0.63229999999999997</v>
      </c>
      <c r="C36" s="34">
        <v>2</v>
      </c>
      <c r="E36" s="18">
        <f t="shared" ref="E36:E37" si="37">C36*B36</f>
        <v>1.2645999999999999</v>
      </c>
      <c r="F36" s="12">
        <f t="shared" ref="F36" si="38">$K$1</f>
        <v>2</v>
      </c>
      <c r="G36" s="18">
        <f t="shared" ref="G36:G37" si="39">E36/F36</f>
        <v>0.63229999999999997</v>
      </c>
      <c r="H36" s="18">
        <f t="shared" ref="H36" si="40">LARGE(G36:G37,1)</f>
        <v>0.63229999999999997</v>
      </c>
      <c r="J36" s="6"/>
      <c r="K36" s="6"/>
      <c r="L36" s="6"/>
      <c r="M36" s="6"/>
    </row>
    <row r="37" spans="1:23" x14ac:dyDescent="0.2">
      <c r="A37" s="3" t="s">
        <v>63</v>
      </c>
      <c r="B37" s="11">
        <v>0.19919999999999999</v>
      </c>
      <c r="C37" s="34">
        <v>2</v>
      </c>
      <c r="E37" s="18">
        <f t="shared" si="37"/>
        <v>0.39839999999999998</v>
      </c>
      <c r="F37" s="12">
        <f t="shared" ref="F37" si="41">$M$1</f>
        <v>2</v>
      </c>
      <c r="G37" s="18">
        <f t="shared" si="39"/>
        <v>0.19919999999999999</v>
      </c>
      <c r="H37" s="18"/>
      <c r="J37" s="6"/>
      <c r="K37" s="6"/>
      <c r="L37" s="6"/>
      <c r="M37" s="6"/>
    </row>
    <row r="38" spans="1:23" x14ac:dyDescent="0.2">
      <c r="A38" s="51">
        <f t="shared" ref="A38" si="42">A35+1</f>
        <v>14</v>
      </c>
      <c r="B38" s="15"/>
      <c r="C38" s="52"/>
      <c r="E38" s="17"/>
      <c r="F38" s="17"/>
      <c r="G38" s="17"/>
      <c r="H38" s="17"/>
      <c r="J38" s="6"/>
      <c r="K38" s="6"/>
      <c r="L38" s="6"/>
      <c r="M38" s="6"/>
    </row>
    <row r="39" spans="1:23" x14ac:dyDescent="0.2">
      <c r="A39" s="3" t="s">
        <v>62</v>
      </c>
      <c r="B39" s="11">
        <v>0.1525</v>
      </c>
      <c r="C39" s="34">
        <v>12</v>
      </c>
      <c r="E39" s="18">
        <f t="shared" ref="E39:E40" si="43">C39*B39</f>
        <v>1.83</v>
      </c>
      <c r="F39" s="12">
        <f t="shared" ref="F39" si="44">$K$1</f>
        <v>2</v>
      </c>
      <c r="G39" s="18">
        <f t="shared" ref="G39:G40" si="45">E39/F39</f>
        <v>0.91500000000000004</v>
      </c>
      <c r="H39" s="18">
        <f t="shared" ref="H39" si="46">LARGE(G39:G40,1)</f>
        <v>0.91500000000000004</v>
      </c>
      <c r="J39" s="6"/>
      <c r="K39" s="6"/>
      <c r="L39" s="6"/>
      <c r="M39" s="6"/>
    </row>
    <row r="40" spans="1:23" x14ac:dyDescent="0.2">
      <c r="A40" s="3" t="s">
        <v>63</v>
      </c>
      <c r="B40" s="11">
        <v>4.8099999999999997E-2</v>
      </c>
      <c r="C40" s="34">
        <v>12</v>
      </c>
      <c r="E40" s="18">
        <f t="shared" si="43"/>
        <v>0.57719999999999994</v>
      </c>
      <c r="F40" s="12">
        <f t="shared" ref="F40" si="47">$M$1</f>
        <v>2</v>
      </c>
      <c r="G40" s="18">
        <f t="shared" si="45"/>
        <v>0.28859999999999997</v>
      </c>
      <c r="H40" s="18"/>
      <c r="J40" s="6"/>
      <c r="K40" s="6"/>
      <c r="L40" s="6"/>
      <c r="M40" s="6"/>
    </row>
    <row r="41" spans="1:23" x14ac:dyDescent="0.2">
      <c r="A41" s="51">
        <f t="shared" ref="A41" si="48">A38+1</f>
        <v>15</v>
      </c>
      <c r="B41" s="15"/>
      <c r="C41" s="52"/>
      <c r="E41" s="17"/>
      <c r="F41" s="17"/>
      <c r="G41" s="17"/>
      <c r="H41" s="17"/>
      <c r="J41" s="6"/>
      <c r="K41" s="6"/>
      <c r="L41" s="6"/>
      <c r="M41" s="6"/>
    </row>
    <row r="42" spans="1:23" x14ac:dyDescent="0.2">
      <c r="A42" s="3" t="s">
        <v>62</v>
      </c>
      <c r="B42" s="11">
        <v>0.17100000000000001</v>
      </c>
      <c r="C42" s="34">
        <v>11</v>
      </c>
      <c r="E42" s="18">
        <f t="shared" ref="E42" si="49">C42*B42</f>
        <v>1.8810000000000002</v>
      </c>
      <c r="F42" s="12">
        <f t="shared" ref="F42" si="50">$K$1</f>
        <v>2</v>
      </c>
      <c r="G42" s="18">
        <f t="shared" ref="G42" si="51">E42/F42</f>
        <v>0.94050000000000011</v>
      </c>
      <c r="H42" s="18">
        <f>G42</f>
        <v>0.94050000000000011</v>
      </c>
      <c r="J42" s="6"/>
      <c r="K42" s="6"/>
      <c r="L42" s="6"/>
      <c r="M42" s="6"/>
    </row>
    <row r="43" spans="1:23" x14ac:dyDescent="0.2">
      <c r="A43" s="51">
        <f>A41+1</f>
        <v>16</v>
      </c>
      <c r="B43" s="15"/>
      <c r="C43" s="52"/>
      <c r="E43" s="17"/>
      <c r="F43" s="17"/>
      <c r="G43" s="17"/>
      <c r="H43" s="17"/>
      <c r="J43" s="6"/>
      <c r="K43" s="6"/>
      <c r="L43" s="6"/>
      <c r="M43" s="6"/>
    </row>
    <row r="44" spans="1:23" x14ac:dyDescent="0.2">
      <c r="A44" s="3" t="s">
        <v>62</v>
      </c>
      <c r="B44" s="11">
        <v>0.93159999999999998</v>
      </c>
      <c r="C44" s="34">
        <v>1</v>
      </c>
      <c r="E44" s="18">
        <f t="shared" ref="E44:E45" si="52">C44*B44</f>
        <v>0.93159999999999998</v>
      </c>
      <c r="F44" s="12">
        <f t="shared" ref="F44" si="53">$K$1</f>
        <v>2</v>
      </c>
      <c r="G44" s="18">
        <f t="shared" ref="G44:G45" si="54">E44/F44</f>
        <v>0.46579999999999999</v>
      </c>
      <c r="H44" s="18">
        <f t="shared" ref="H44" si="55">LARGE(G44:G45,1)</f>
        <v>0.46579999999999999</v>
      </c>
      <c r="J44" s="6"/>
      <c r="K44" s="6"/>
      <c r="L44" s="6"/>
      <c r="M44" s="6"/>
      <c r="U44" s="6"/>
      <c r="V44" s="6"/>
      <c r="W44" s="6"/>
    </row>
    <row r="45" spans="1:23" x14ac:dyDescent="0.2">
      <c r="A45" s="3" t="s">
        <v>63</v>
      </c>
      <c r="B45" s="11">
        <v>0.48649999999999999</v>
      </c>
      <c r="C45" s="34">
        <v>1</v>
      </c>
      <c r="E45" s="18">
        <f t="shared" si="52"/>
        <v>0.48649999999999999</v>
      </c>
      <c r="F45" s="12">
        <f t="shared" ref="F45" si="56">$M$1</f>
        <v>2</v>
      </c>
      <c r="G45" s="18">
        <f t="shared" si="54"/>
        <v>0.24324999999999999</v>
      </c>
      <c r="H45" s="18"/>
      <c r="J45" s="6"/>
      <c r="K45" s="6"/>
      <c r="L45" s="6"/>
      <c r="M45" s="6"/>
      <c r="U45" s="6"/>
      <c r="V45" s="6"/>
      <c r="W45" s="6"/>
    </row>
    <row r="46" spans="1:23" x14ac:dyDescent="0.2">
      <c r="A46" s="51">
        <f t="shared" ref="A46" si="57">A43+1</f>
        <v>17</v>
      </c>
      <c r="B46" s="15"/>
      <c r="C46" s="52"/>
      <c r="E46" s="17"/>
      <c r="F46" s="17"/>
      <c r="G46" s="17"/>
      <c r="H46" s="17"/>
      <c r="J46" s="6"/>
      <c r="K46" s="6"/>
      <c r="L46" s="6"/>
      <c r="M46" s="6"/>
      <c r="U46" s="6"/>
      <c r="V46" s="6"/>
      <c r="W46" s="6"/>
    </row>
    <row r="47" spans="1:23" x14ac:dyDescent="0.2">
      <c r="A47" s="3" t="s">
        <v>62</v>
      </c>
      <c r="B47" s="11">
        <v>0.64549999999999996</v>
      </c>
      <c r="C47" s="34">
        <v>1</v>
      </c>
      <c r="E47" s="18">
        <f t="shared" ref="E47:E48" si="58">C47*B47</f>
        <v>0.64549999999999996</v>
      </c>
      <c r="F47" s="12">
        <f t="shared" ref="F47" si="59">$K$1</f>
        <v>2</v>
      </c>
      <c r="G47" s="18">
        <f t="shared" ref="G47:G48" si="60">E47/F47</f>
        <v>0.32274999999999998</v>
      </c>
      <c r="H47" s="18">
        <f t="shared" ref="H47" si="61">LARGE(G47:G48,1)</f>
        <v>0.32274999999999998</v>
      </c>
      <c r="J47" s="6"/>
      <c r="K47" s="6"/>
      <c r="L47" s="6"/>
      <c r="M47" s="6"/>
      <c r="U47" s="6"/>
      <c r="V47" s="6"/>
      <c r="W47" s="6"/>
    </row>
    <row r="48" spans="1:23" x14ac:dyDescent="0.2">
      <c r="A48" s="3" t="s">
        <v>63</v>
      </c>
      <c r="B48" s="11">
        <v>0.27</v>
      </c>
      <c r="C48" s="34">
        <v>1</v>
      </c>
      <c r="E48" s="18">
        <f t="shared" si="58"/>
        <v>0.27</v>
      </c>
      <c r="F48" s="12">
        <f t="shared" ref="F48" si="62">$M$1</f>
        <v>2</v>
      </c>
      <c r="G48" s="18">
        <f t="shared" si="60"/>
        <v>0.13500000000000001</v>
      </c>
      <c r="H48" s="18"/>
      <c r="J48" s="6"/>
      <c r="K48" s="6"/>
      <c r="L48" s="6"/>
      <c r="M48" s="6"/>
      <c r="U48" s="6"/>
      <c r="V48" s="6"/>
      <c r="W48" s="6"/>
    </row>
    <row r="49" spans="1:23" x14ac:dyDescent="0.2">
      <c r="A49" s="51">
        <f t="shared" ref="A49" si="63">A46+1</f>
        <v>18</v>
      </c>
      <c r="B49" s="15"/>
      <c r="C49" s="52"/>
      <c r="E49" s="17"/>
      <c r="F49" s="17"/>
      <c r="G49" s="17"/>
      <c r="H49" s="17"/>
      <c r="J49" s="6"/>
      <c r="K49" s="6"/>
      <c r="L49" s="6"/>
      <c r="M49" s="6"/>
      <c r="U49" s="6"/>
      <c r="V49" s="6"/>
      <c r="W49" s="6"/>
    </row>
    <row r="50" spans="1:23" x14ac:dyDescent="0.2">
      <c r="A50" s="3" t="s">
        <v>62</v>
      </c>
      <c r="B50" s="11">
        <v>0.94850000000000001</v>
      </c>
      <c r="C50" s="34">
        <v>1</v>
      </c>
      <c r="E50" s="18">
        <f t="shared" ref="E50:E51" si="64">C50*B50</f>
        <v>0.94850000000000001</v>
      </c>
      <c r="F50" s="12">
        <f t="shared" ref="F50" si="65">$K$1</f>
        <v>2</v>
      </c>
      <c r="G50" s="18">
        <f t="shared" ref="G50:G51" si="66">E50/F50</f>
        <v>0.47425</v>
      </c>
      <c r="H50" s="18">
        <f t="shared" ref="H50" si="67">LARGE(G50:G51,1)</f>
        <v>0.47425</v>
      </c>
      <c r="J50" s="6"/>
      <c r="K50" s="6"/>
      <c r="L50" s="6"/>
      <c r="M50" s="6"/>
      <c r="U50" s="6"/>
      <c r="V50" s="6"/>
      <c r="W50" s="6"/>
    </row>
    <row r="51" spans="1:23" x14ac:dyDescent="0.2">
      <c r="A51" s="3" t="s">
        <v>63</v>
      </c>
      <c r="B51" s="11">
        <v>0.29880000000000001</v>
      </c>
      <c r="C51" s="34">
        <v>1</v>
      </c>
      <c r="E51" s="18">
        <f t="shared" si="64"/>
        <v>0.29880000000000001</v>
      </c>
      <c r="F51" s="12">
        <f t="shared" ref="F51" si="68">$M$1</f>
        <v>2</v>
      </c>
      <c r="G51" s="18">
        <f t="shared" si="66"/>
        <v>0.14940000000000001</v>
      </c>
      <c r="H51" s="18"/>
      <c r="J51" s="6"/>
      <c r="K51" s="6"/>
      <c r="L51" s="6"/>
      <c r="M51" s="6"/>
      <c r="U51" s="6"/>
      <c r="V51" s="6"/>
      <c r="W51" s="6"/>
    </row>
    <row r="52" spans="1:23" x14ac:dyDescent="0.2">
      <c r="A52" s="51">
        <f t="shared" ref="A52" si="69">A49+1</f>
        <v>19</v>
      </c>
      <c r="B52" s="15"/>
      <c r="C52" s="52"/>
      <c r="E52" s="17"/>
      <c r="F52" s="17"/>
      <c r="G52" s="17"/>
      <c r="H52" s="17"/>
      <c r="U52" s="6"/>
      <c r="V52" s="6"/>
      <c r="W52" s="6"/>
    </row>
    <row r="53" spans="1:23" x14ac:dyDescent="0.2">
      <c r="A53" s="3" t="s">
        <v>62</v>
      </c>
      <c r="B53" s="11">
        <v>0.53300000000000003</v>
      </c>
      <c r="C53" s="34">
        <v>1</v>
      </c>
      <c r="E53" s="18">
        <f t="shared" ref="E53:E54" si="70">C53*B53</f>
        <v>0.53300000000000003</v>
      </c>
      <c r="F53" s="12">
        <f t="shared" ref="F53" si="71">$K$1</f>
        <v>2</v>
      </c>
      <c r="G53" s="18">
        <f t="shared" ref="G53:G54" si="72">E53/F53</f>
        <v>0.26650000000000001</v>
      </c>
      <c r="H53" s="18">
        <f t="shared" ref="H53" si="73">LARGE(G53:G54,1)</f>
        <v>0.26650000000000001</v>
      </c>
      <c r="W53" s="6"/>
    </row>
    <row r="54" spans="1:23" x14ac:dyDescent="0.2">
      <c r="A54" s="3" t="s">
        <v>63</v>
      </c>
      <c r="B54" s="11">
        <v>0.53300000000000003</v>
      </c>
      <c r="C54" s="34">
        <v>1</v>
      </c>
      <c r="E54" s="18">
        <f t="shared" si="70"/>
        <v>0.53300000000000003</v>
      </c>
      <c r="F54" s="12">
        <f t="shared" ref="F54" si="74">$M$1</f>
        <v>2</v>
      </c>
      <c r="G54" s="18">
        <f t="shared" si="72"/>
        <v>0.26650000000000001</v>
      </c>
      <c r="H54" s="18"/>
      <c r="W54" s="6"/>
    </row>
    <row r="55" spans="1:23" x14ac:dyDescent="0.2">
      <c r="A55" s="51">
        <f t="shared" ref="A55" si="75">A52+1</f>
        <v>20</v>
      </c>
      <c r="B55" s="15"/>
      <c r="C55" s="52"/>
      <c r="E55" s="17"/>
      <c r="F55" s="17"/>
      <c r="G55" s="17"/>
      <c r="H55" s="17"/>
      <c r="W55" s="6"/>
    </row>
    <row r="56" spans="1:23" x14ac:dyDescent="0.2">
      <c r="A56" s="3" t="s">
        <v>62</v>
      </c>
      <c r="B56" s="11">
        <v>0.94850000000000001</v>
      </c>
      <c r="C56" s="34">
        <v>2</v>
      </c>
      <c r="E56" s="18">
        <f t="shared" ref="E56:E57" si="76">C56*B56</f>
        <v>1.897</v>
      </c>
      <c r="F56" s="12">
        <f t="shared" ref="F56" si="77">$K$1</f>
        <v>2</v>
      </c>
      <c r="G56" s="18">
        <f t="shared" ref="G56:G57" si="78">E56/F56</f>
        <v>0.94850000000000001</v>
      </c>
      <c r="H56" s="18">
        <f t="shared" ref="H56" si="79">LARGE(G56:G57,1)</f>
        <v>0.94850000000000001</v>
      </c>
      <c r="W56" s="6"/>
    </row>
    <row r="57" spans="1:23" x14ac:dyDescent="0.2">
      <c r="A57" s="3" t="s">
        <v>63</v>
      </c>
      <c r="B57" s="11">
        <v>0.29880000000000001</v>
      </c>
      <c r="C57" s="34">
        <v>2</v>
      </c>
      <c r="E57" s="18">
        <f t="shared" si="76"/>
        <v>0.59760000000000002</v>
      </c>
      <c r="F57" s="12">
        <f t="shared" ref="F57" si="80">$M$1</f>
        <v>2</v>
      </c>
      <c r="G57" s="18">
        <f t="shared" si="78"/>
        <v>0.29880000000000001</v>
      </c>
      <c r="H57" s="18"/>
      <c r="W57" s="6"/>
    </row>
    <row r="58" spans="1:23" x14ac:dyDescent="0.2">
      <c r="A58" s="51">
        <f t="shared" ref="A58" si="81">A55+1</f>
        <v>21</v>
      </c>
      <c r="B58" s="15"/>
      <c r="C58" s="52"/>
      <c r="E58" s="17"/>
      <c r="F58" s="17"/>
      <c r="G58" s="17"/>
      <c r="H58" s="17"/>
      <c r="W58" s="6"/>
    </row>
    <row r="59" spans="1:23" x14ac:dyDescent="0.2">
      <c r="A59" s="3" t="s">
        <v>62</v>
      </c>
      <c r="B59" s="11">
        <v>0.94850000000000001</v>
      </c>
      <c r="C59" s="34">
        <v>2</v>
      </c>
      <c r="E59" s="18">
        <f t="shared" ref="E59:E60" si="82">C59*B59</f>
        <v>1.897</v>
      </c>
      <c r="F59" s="12">
        <f t="shared" ref="F59" si="83">$K$1</f>
        <v>2</v>
      </c>
      <c r="G59" s="18">
        <f t="shared" ref="G59:G60" si="84">E59/F59</f>
        <v>0.94850000000000001</v>
      </c>
      <c r="H59" s="18">
        <f t="shared" ref="H59" si="85">LARGE(G59:G60,1)</f>
        <v>0.94850000000000001</v>
      </c>
      <c r="W59" s="6"/>
    </row>
    <row r="60" spans="1:23" x14ac:dyDescent="0.2">
      <c r="A60" s="3" t="s">
        <v>63</v>
      </c>
      <c r="B60" s="11">
        <v>0.29880000000000001</v>
      </c>
      <c r="C60" s="34">
        <v>2</v>
      </c>
      <c r="E60" s="18">
        <f t="shared" si="82"/>
        <v>0.59760000000000002</v>
      </c>
      <c r="F60" s="12">
        <f t="shared" ref="F60" si="86">$M$1</f>
        <v>2</v>
      </c>
      <c r="G60" s="18">
        <f t="shared" si="84"/>
        <v>0.29880000000000001</v>
      </c>
      <c r="H60" s="18"/>
      <c r="W60" s="6"/>
    </row>
    <row r="61" spans="1:23" x14ac:dyDescent="0.2">
      <c r="A61" s="51">
        <f t="shared" ref="A61" si="87">A58+1</f>
        <v>22</v>
      </c>
      <c r="B61" s="15"/>
      <c r="C61" s="52"/>
      <c r="E61" s="17"/>
      <c r="F61" s="17"/>
      <c r="G61" s="17"/>
      <c r="H61" s="17"/>
      <c r="W61" s="6"/>
    </row>
    <row r="62" spans="1:23" x14ac:dyDescent="0.2">
      <c r="A62" s="3" t="s">
        <v>62</v>
      </c>
      <c r="B62" s="11">
        <v>1.7252000000000001</v>
      </c>
      <c r="C62" s="34">
        <v>3</v>
      </c>
      <c r="E62" s="18">
        <f t="shared" ref="E62:E63" si="88">C62*B62</f>
        <v>5.1756000000000002</v>
      </c>
      <c r="F62" s="12">
        <f t="shared" ref="F62" si="89">$K$1</f>
        <v>2</v>
      </c>
      <c r="G62" s="18">
        <f t="shared" ref="G62:G63" si="90">E62/F62</f>
        <v>2.5878000000000001</v>
      </c>
      <c r="H62" s="18">
        <f t="shared" ref="H62" si="91">LARGE(G62:G63,1)</f>
        <v>2.5878000000000001</v>
      </c>
      <c r="W62" s="6"/>
    </row>
    <row r="63" spans="1:23" x14ac:dyDescent="0.2">
      <c r="A63" s="3" t="s">
        <v>63</v>
      </c>
      <c r="B63" s="11">
        <v>0.73309999999999997</v>
      </c>
      <c r="C63" s="34">
        <v>3</v>
      </c>
      <c r="E63" s="18">
        <f t="shared" si="88"/>
        <v>2.1993</v>
      </c>
      <c r="F63" s="12">
        <f t="shared" ref="F63" si="92">$M$1</f>
        <v>2</v>
      </c>
      <c r="G63" s="18">
        <f t="shared" si="90"/>
        <v>1.09965</v>
      </c>
      <c r="H63" s="18"/>
      <c r="W63" s="6"/>
    </row>
    <row r="64" spans="1:23" x14ac:dyDescent="0.2">
      <c r="A64" s="51">
        <f t="shared" ref="A64" si="93">A61+1</f>
        <v>23</v>
      </c>
      <c r="B64" s="15"/>
      <c r="C64" s="52"/>
      <c r="E64" s="17"/>
      <c r="F64" s="17"/>
      <c r="G64" s="17"/>
      <c r="H64" s="17"/>
      <c r="W64" s="6"/>
    </row>
    <row r="65" spans="1:27" x14ac:dyDescent="0.2">
      <c r="A65" s="3" t="s">
        <v>62</v>
      </c>
      <c r="B65" s="11">
        <v>3.0453999999999999</v>
      </c>
      <c r="C65" s="34">
        <v>2</v>
      </c>
      <c r="E65" s="18">
        <f t="shared" ref="E65:E66" si="94">C65*B65</f>
        <v>6.0907999999999998</v>
      </c>
      <c r="F65" s="12">
        <f t="shared" ref="F65" si="95">$K$1</f>
        <v>2</v>
      </c>
      <c r="G65" s="18">
        <f t="shared" ref="G65:G66" si="96">E65/F65</f>
        <v>3.0453999999999999</v>
      </c>
      <c r="H65" s="18">
        <f t="shared" ref="H65" si="97">LARGE(G65:G66,1)</f>
        <v>3.0453999999999999</v>
      </c>
      <c r="U65" s="71"/>
      <c r="V65" s="71"/>
      <c r="W65" s="71"/>
      <c r="X65" s="72"/>
      <c r="AA65" s="37"/>
    </row>
    <row r="66" spans="1:27" x14ac:dyDescent="0.2">
      <c r="A66" s="3" t="s">
        <v>63</v>
      </c>
      <c r="B66" s="11">
        <v>2.8582000000000001</v>
      </c>
      <c r="C66" s="34">
        <v>2</v>
      </c>
      <c r="E66" s="18">
        <f t="shared" si="94"/>
        <v>5.7164000000000001</v>
      </c>
      <c r="F66" s="12">
        <f t="shared" ref="F66" si="98">$M$1</f>
        <v>2</v>
      </c>
      <c r="G66" s="18">
        <f t="shared" si="96"/>
        <v>2.8582000000000001</v>
      </c>
      <c r="H66" s="18"/>
      <c r="U66" s="71"/>
      <c r="V66" s="71"/>
      <c r="W66" s="71"/>
      <c r="X66" s="71"/>
    </row>
    <row r="67" spans="1:27" x14ac:dyDescent="0.2">
      <c r="A67" s="51">
        <f t="shared" ref="A67" si="99">A64+1</f>
        <v>24</v>
      </c>
      <c r="B67" s="15"/>
      <c r="C67" s="52"/>
      <c r="E67" s="17"/>
      <c r="F67" s="17"/>
      <c r="G67" s="17"/>
      <c r="H67" s="17"/>
      <c r="U67" s="73"/>
      <c r="V67" s="73"/>
      <c r="W67" s="73"/>
      <c r="X67" s="74"/>
    </row>
    <row r="68" spans="1:27" x14ac:dyDescent="0.2">
      <c r="A68" s="3" t="s">
        <v>62</v>
      </c>
      <c r="B68" s="11">
        <v>0.1164</v>
      </c>
      <c r="C68" s="34">
        <v>4</v>
      </c>
      <c r="E68" s="18">
        <f t="shared" ref="E68:E69" si="100">C68*B68</f>
        <v>0.46560000000000001</v>
      </c>
      <c r="F68" s="12">
        <f t="shared" ref="F68" si="101">$K$1</f>
        <v>2</v>
      </c>
      <c r="G68" s="18">
        <f t="shared" ref="G68:G69" si="102">E68/F68</f>
        <v>0.23280000000000001</v>
      </c>
      <c r="H68" s="18">
        <f t="shared" ref="H68" si="103">LARGE(G68:G69,1)</f>
        <v>0.23280000000000001</v>
      </c>
    </row>
    <row r="69" spans="1:27" x14ac:dyDescent="0.2">
      <c r="A69" s="3" t="s">
        <v>63</v>
      </c>
      <c r="B69" s="11">
        <v>3.6700000000000003E-2</v>
      </c>
      <c r="C69" s="34">
        <v>4</v>
      </c>
      <c r="E69" s="18">
        <f t="shared" si="100"/>
        <v>0.14680000000000001</v>
      </c>
      <c r="F69" s="12">
        <f t="shared" ref="F69" si="104">$M$1</f>
        <v>2</v>
      </c>
      <c r="G69" s="18">
        <f t="shared" si="102"/>
        <v>7.3400000000000007E-2</v>
      </c>
      <c r="H69" s="18"/>
    </row>
    <row r="70" spans="1:27" x14ac:dyDescent="0.2">
      <c r="A70" s="51">
        <f t="shared" ref="A70" si="105">A67+1</f>
        <v>25</v>
      </c>
      <c r="B70" s="15"/>
      <c r="C70" s="52"/>
      <c r="E70" s="17"/>
      <c r="F70" s="17"/>
      <c r="G70" s="17"/>
      <c r="H70" s="17"/>
    </row>
    <row r="71" spans="1:27" x14ac:dyDescent="0.2">
      <c r="A71" s="3" t="s">
        <v>62</v>
      </c>
      <c r="B71" s="11">
        <v>3.0453999999999999</v>
      </c>
      <c r="C71" s="34">
        <v>1</v>
      </c>
      <c r="E71" s="18">
        <f t="shared" ref="E71:E72" si="106">C71*B71</f>
        <v>3.0453999999999999</v>
      </c>
      <c r="F71" s="12">
        <f t="shared" ref="F71" si="107">$K$1</f>
        <v>2</v>
      </c>
      <c r="G71" s="18">
        <f t="shared" ref="G71:G72" si="108">E71/F71</f>
        <v>1.5226999999999999</v>
      </c>
      <c r="H71" s="18">
        <f t="shared" ref="H71" si="109">LARGE(G71:G72,1)</f>
        <v>1.5226999999999999</v>
      </c>
    </row>
    <row r="72" spans="1:27" x14ac:dyDescent="0.2">
      <c r="A72" s="3" t="s">
        <v>63</v>
      </c>
      <c r="B72" s="11">
        <v>2.8582000000000001</v>
      </c>
      <c r="C72" s="34">
        <v>1</v>
      </c>
      <c r="E72" s="18">
        <f t="shared" si="106"/>
        <v>2.8582000000000001</v>
      </c>
      <c r="F72" s="12">
        <f t="shared" ref="F72" si="110">$M$1</f>
        <v>2</v>
      </c>
      <c r="G72" s="18">
        <f t="shared" si="108"/>
        <v>1.4291</v>
      </c>
      <c r="H72" s="18"/>
    </row>
    <row r="73" spans="1:27" x14ac:dyDescent="0.2">
      <c r="A73" s="51">
        <f t="shared" ref="A73" si="111">A70+1</f>
        <v>26</v>
      </c>
      <c r="B73" s="15"/>
      <c r="C73" s="52"/>
      <c r="E73" s="17"/>
      <c r="F73" s="17"/>
      <c r="G73" s="17"/>
      <c r="H73" s="17"/>
    </row>
    <row r="74" spans="1:27" x14ac:dyDescent="0.2">
      <c r="A74" s="3" t="s">
        <v>62</v>
      </c>
      <c r="B74" s="11">
        <v>2</v>
      </c>
      <c r="C74" s="34">
        <v>5.22</v>
      </c>
      <c r="E74" s="18">
        <f t="shared" ref="E74:E75" si="112">C74*B74</f>
        <v>10.44</v>
      </c>
      <c r="F74" s="12">
        <f t="shared" ref="F74" si="113">$K$1</f>
        <v>2</v>
      </c>
      <c r="G74" s="18">
        <f t="shared" ref="G74:G75" si="114">E74/F74</f>
        <v>5.22</v>
      </c>
      <c r="H74" s="18">
        <f t="shared" ref="H74" si="115">LARGE(G74:G75,1)</f>
        <v>5.22</v>
      </c>
    </row>
    <row r="75" spans="1:27" x14ac:dyDescent="0.2">
      <c r="A75" s="3" t="s">
        <v>63</v>
      </c>
      <c r="B75" s="11">
        <v>0.4</v>
      </c>
      <c r="C75" s="34">
        <v>5.22</v>
      </c>
      <c r="E75" s="18">
        <f t="shared" si="112"/>
        <v>2.0880000000000001</v>
      </c>
      <c r="F75" s="12">
        <f t="shared" ref="F75" si="116">$M$1</f>
        <v>2</v>
      </c>
      <c r="G75" s="18">
        <f t="shared" si="114"/>
        <v>1.044</v>
      </c>
      <c r="H75" s="18"/>
    </row>
    <row r="76" spans="1:27" x14ac:dyDescent="0.2">
      <c r="B76" s="6"/>
      <c r="E76" s="6"/>
      <c r="F76" s="6"/>
      <c r="G76" s="6"/>
      <c r="H76" s="6"/>
    </row>
    <row r="77" spans="1:27" x14ac:dyDescent="0.2">
      <c r="B77" s="6"/>
      <c r="E77" s="6"/>
      <c r="F77" s="6"/>
      <c r="G77" s="6"/>
      <c r="H77" s="6"/>
    </row>
    <row r="78" spans="1:27" x14ac:dyDescent="0.2">
      <c r="B78" s="6"/>
      <c r="E78" s="6"/>
      <c r="F78" s="6"/>
      <c r="G78" s="6"/>
      <c r="H78" s="6"/>
    </row>
    <row r="79" spans="1:27" x14ac:dyDescent="0.2">
      <c r="B79" s="6"/>
      <c r="E79" s="6"/>
      <c r="F79" s="6"/>
      <c r="G79" s="6"/>
      <c r="H79" s="6"/>
    </row>
    <row r="80" spans="1:27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A120"/>
  <sheetViews>
    <sheetView showGridLines="0" zoomScale="115" zoomScaleNormal="115" workbookViewId="0">
      <selection activeCell="F3" sqref="F3"/>
    </sheetView>
  </sheetViews>
  <sheetFormatPr defaultRowHeight="12.75" x14ac:dyDescent="0.2"/>
  <cols>
    <col min="1" max="1" width="9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.875" style="9" bestFit="1" customWidth="1"/>
    <col min="22" max="22" width="9" style="9" bestFit="1" customWidth="1"/>
    <col min="23" max="23" width="11.5" style="9" bestFit="1" customWidth="1"/>
    <col min="24" max="24" width="9.25" style="9" bestFit="1" customWidth="1"/>
    <col min="25" max="25" width="9" style="6"/>
    <col min="26" max="26" width="10.875" style="9" bestFit="1" customWidth="1"/>
    <col min="27" max="27" width="14" style="6" bestFit="1" customWidth="1"/>
    <col min="28" max="28" width="14" style="6" customWidth="1"/>
    <col min="29" max="29" width="10.875" style="6" bestFit="1" customWidth="1"/>
    <col min="30" max="16384" width="9" style="6"/>
  </cols>
  <sheetData>
    <row r="1" spans="1:27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RESUMO!D33</f>
        <v>1</v>
      </c>
      <c r="L1" s="54" t="s">
        <v>63</v>
      </c>
      <c r="M1" s="23">
        <f>RESUMO!E33</f>
        <v>1</v>
      </c>
      <c r="O1" s="24" t="s">
        <v>64</v>
      </c>
      <c r="P1" s="25">
        <f>SUM(H:H)</f>
        <v>13.423410000000001</v>
      </c>
      <c r="Q1" s="26" t="s">
        <v>94</v>
      </c>
      <c r="R1" s="27">
        <f>P1/8</f>
        <v>1.6779262500000001</v>
      </c>
    </row>
    <row r="2" spans="1:27" x14ac:dyDescent="0.2">
      <c r="A2" s="1" t="s">
        <v>37</v>
      </c>
      <c r="B2" s="15"/>
      <c r="C2" s="2"/>
      <c r="E2" s="17"/>
      <c r="F2" s="17"/>
      <c r="G2" s="17"/>
      <c r="H2" s="17"/>
    </row>
    <row r="3" spans="1:27" x14ac:dyDescent="0.2">
      <c r="A3" s="3" t="s">
        <v>248</v>
      </c>
      <c r="B3" s="11">
        <v>0.14899999999999999</v>
      </c>
      <c r="C3" s="33">
        <v>90.09</v>
      </c>
      <c r="E3" s="18">
        <f>C3*B3</f>
        <v>13.423410000000001</v>
      </c>
      <c r="F3" s="12">
        <f>$K$1</f>
        <v>1</v>
      </c>
      <c r="G3" s="18">
        <f>E3/F3</f>
        <v>13.423410000000001</v>
      </c>
      <c r="H3" s="18">
        <f>LARGE(G3:G4,1)</f>
        <v>13.423410000000001</v>
      </c>
    </row>
    <row r="4" spans="1:27" x14ac:dyDescent="0.2">
      <c r="A4" s="3" t="s">
        <v>63</v>
      </c>
      <c r="B4" s="11">
        <v>0.14899999999999999</v>
      </c>
      <c r="C4" s="33">
        <v>90.09</v>
      </c>
      <c r="E4" s="18">
        <f>C4*B4</f>
        <v>13.423410000000001</v>
      </c>
      <c r="F4" s="12">
        <f>$M$1</f>
        <v>1</v>
      </c>
      <c r="G4" s="18">
        <f>E4/F4</f>
        <v>13.423410000000001</v>
      </c>
      <c r="H4" s="18"/>
    </row>
    <row r="5" spans="1:27" x14ac:dyDescent="0.2">
      <c r="B5" s="6"/>
      <c r="E5" s="6"/>
      <c r="F5" s="6"/>
      <c r="G5" s="6"/>
      <c r="H5" s="6"/>
    </row>
    <row r="6" spans="1:27" x14ac:dyDescent="0.2">
      <c r="B6" s="6"/>
      <c r="E6" s="6"/>
      <c r="F6" s="6"/>
      <c r="G6" s="6"/>
      <c r="H6" s="6"/>
    </row>
    <row r="7" spans="1:27" x14ac:dyDescent="0.2">
      <c r="B7" s="6"/>
      <c r="E7" s="6"/>
      <c r="F7" s="6"/>
      <c r="G7" s="6"/>
      <c r="H7" s="6"/>
      <c r="AA7" s="68"/>
    </row>
    <row r="8" spans="1:27" x14ac:dyDescent="0.2">
      <c r="B8" s="6"/>
      <c r="E8" s="6"/>
      <c r="F8" s="6"/>
      <c r="G8" s="6"/>
      <c r="H8" s="6"/>
      <c r="T8" s="9"/>
      <c r="AA8" s="68"/>
    </row>
    <row r="9" spans="1:27" x14ac:dyDescent="0.2">
      <c r="B9" s="6"/>
      <c r="E9" s="6"/>
      <c r="F9" s="6"/>
      <c r="G9" s="6"/>
      <c r="H9" s="6"/>
      <c r="T9" s="9"/>
      <c r="AA9" s="68"/>
    </row>
    <row r="10" spans="1:27" x14ac:dyDescent="0.2">
      <c r="B10" s="6"/>
      <c r="E10" s="6"/>
      <c r="F10" s="6"/>
      <c r="G10" s="6"/>
      <c r="H10" s="6"/>
    </row>
    <row r="11" spans="1:27" x14ac:dyDescent="0.2">
      <c r="B11" s="6"/>
      <c r="E11" s="6"/>
      <c r="F11" s="6"/>
      <c r="G11" s="6"/>
      <c r="H11" s="6"/>
      <c r="J11" s="6"/>
      <c r="K11" s="6"/>
      <c r="L11" s="6"/>
      <c r="M11" s="6"/>
      <c r="R11" s="38"/>
    </row>
    <row r="12" spans="1:27" x14ac:dyDescent="0.2">
      <c r="B12" s="6"/>
      <c r="E12" s="6"/>
      <c r="F12" s="6"/>
      <c r="G12" s="6"/>
      <c r="H12" s="6"/>
      <c r="J12" s="6"/>
      <c r="K12" s="6"/>
      <c r="L12" s="6"/>
      <c r="M12" s="6"/>
    </row>
    <row r="13" spans="1:27" x14ac:dyDescent="0.2">
      <c r="B13" s="6"/>
      <c r="E13" s="6"/>
      <c r="F13" s="6"/>
      <c r="G13" s="6"/>
      <c r="H13" s="6"/>
      <c r="J13" s="6"/>
      <c r="K13" s="6"/>
      <c r="L13" s="6"/>
      <c r="M13" s="6"/>
    </row>
    <row r="14" spans="1:27" x14ac:dyDescent="0.2">
      <c r="B14" s="6"/>
      <c r="E14" s="6"/>
      <c r="F14" s="6"/>
      <c r="G14" s="6"/>
      <c r="H14" s="6"/>
      <c r="J14" s="6"/>
      <c r="K14" s="6"/>
      <c r="L14" s="6"/>
      <c r="M14" s="6"/>
    </row>
    <row r="15" spans="1:27" x14ac:dyDescent="0.2">
      <c r="B15" s="6"/>
      <c r="E15" s="6"/>
      <c r="F15" s="6"/>
      <c r="G15" s="6"/>
      <c r="H15" s="6"/>
      <c r="J15" s="6"/>
      <c r="K15" s="6"/>
      <c r="L15" s="6"/>
      <c r="M15" s="6"/>
    </row>
    <row r="16" spans="1:27" x14ac:dyDescent="0.2">
      <c r="B16" s="6"/>
      <c r="E16" s="6"/>
      <c r="F16" s="6"/>
      <c r="G16" s="6"/>
      <c r="H16" s="6"/>
      <c r="J16" s="6"/>
      <c r="K16" s="6"/>
      <c r="L16" s="6"/>
      <c r="M16" s="6"/>
    </row>
    <row r="17" spans="2:26" x14ac:dyDescent="0.2">
      <c r="B17" s="6"/>
      <c r="E17" s="6"/>
      <c r="F17" s="6"/>
      <c r="G17" s="6"/>
      <c r="H17" s="6"/>
      <c r="X17" s="6"/>
      <c r="Z17" s="6"/>
    </row>
    <row r="18" spans="2:26" x14ac:dyDescent="0.2">
      <c r="B18" s="6"/>
      <c r="F18" s="6"/>
      <c r="G18" s="6"/>
      <c r="H18" s="6"/>
      <c r="X18" s="6"/>
      <c r="Z18" s="6"/>
    </row>
    <row r="19" spans="2:26" x14ac:dyDescent="0.2">
      <c r="B19" s="6"/>
      <c r="F19" s="6"/>
      <c r="G19" s="6"/>
      <c r="H19" s="6"/>
      <c r="X19" s="6"/>
      <c r="Z19" s="6"/>
    </row>
    <row r="20" spans="2:26" x14ac:dyDescent="0.2">
      <c r="B20" s="6"/>
      <c r="F20" s="6"/>
      <c r="G20" s="6"/>
      <c r="H20" s="6"/>
      <c r="X20" s="6"/>
      <c r="Z20" s="6"/>
    </row>
    <row r="21" spans="2:26" x14ac:dyDescent="0.2">
      <c r="B21" s="6"/>
      <c r="F21" s="6"/>
      <c r="G21" s="6"/>
      <c r="H21" s="6"/>
      <c r="X21" s="6"/>
      <c r="Z21" s="6"/>
    </row>
    <row r="22" spans="2:26" x14ac:dyDescent="0.2">
      <c r="B22" s="6"/>
      <c r="F22" s="6"/>
      <c r="G22" s="6"/>
      <c r="H22" s="6"/>
      <c r="X22" s="6"/>
      <c r="Z22" s="6"/>
    </row>
    <row r="23" spans="2:26" x14ac:dyDescent="0.2">
      <c r="B23" s="6"/>
      <c r="F23" s="6"/>
      <c r="G23" s="6"/>
      <c r="H23" s="6"/>
      <c r="X23" s="6"/>
      <c r="Z23" s="6"/>
    </row>
    <row r="24" spans="2:26" x14ac:dyDescent="0.2">
      <c r="B24" s="6"/>
      <c r="F24" s="6"/>
      <c r="G24" s="6"/>
      <c r="H24" s="6"/>
      <c r="X24" s="6"/>
      <c r="Z24" s="6"/>
    </row>
    <row r="25" spans="2:26" x14ac:dyDescent="0.2">
      <c r="B25" s="6"/>
      <c r="F25" s="6"/>
      <c r="G25" s="6"/>
      <c r="H25" s="6"/>
      <c r="X25" s="6"/>
      <c r="Z25" s="6"/>
    </row>
    <row r="26" spans="2:26" x14ac:dyDescent="0.2">
      <c r="B26" s="6"/>
      <c r="F26" s="6"/>
      <c r="G26" s="6"/>
      <c r="H26" s="6"/>
      <c r="X26" s="6"/>
      <c r="Z26" s="6"/>
    </row>
    <row r="27" spans="2:26" x14ac:dyDescent="0.2">
      <c r="B27" s="6"/>
      <c r="F27" s="6"/>
      <c r="G27" s="6"/>
      <c r="H27" s="6"/>
      <c r="X27" s="6"/>
      <c r="Z27" s="6"/>
    </row>
    <row r="28" spans="2:26" x14ac:dyDescent="0.2">
      <c r="B28" s="6"/>
      <c r="F28" s="6"/>
      <c r="G28" s="6"/>
      <c r="H28" s="6"/>
      <c r="X28" s="6"/>
      <c r="Z28" s="6"/>
    </row>
    <row r="29" spans="2:26" x14ac:dyDescent="0.2">
      <c r="F29" s="6"/>
      <c r="G29" s="6"/>
      <c r="H29" s="6"/>
      <c r="X29" s="6"/>
      <c r="Z29" s="6"/>
    </row>
    <row r="30" spans="2:26" x14ac:dyDescent="0.2">
      <c r="F30" s="6"/>
      <c r="G30" s="6"/>
      <c r="H30" s="6"/>
      <c r="X30" s="6"/>
      <c r="Z30" s="6"/>
    </row>
    <row r="31" spans="2:26" x14ac:dyDescent="0.2">
      <c r="F31" s="6"/>
      <c r="G31" s="6"/>
      <c r="H31" s="6"/>
      <c r="J31" s="6"/>
      <c r="K31" s="6"/>
      <c r="L31" s="6"/>
      <c r="M31" s="6"/>
      <c r="X31" s="6"/>
      <c r="Z31" s="6"/>
    </row>
    <row r="32" spans="2:26" x14ac:dyDescent="0.2">
      <c r="F32" s="6"/>
      <c r="G32" s="6"/>
      <c r="H32" s="6"/>
      <c r="J32" s="6"/>
      <c r="K32" s="6"/>
      <c r="L32" s="6"/>
      <c r="M32" s="6"/>
      <c r="X32" s="6"/>
      <c r="Z32" s="6"/>
    </row>
    <row r="33" spans="2:26" x14ac:dyDescent="0.2">
      <c r="F33" s="6"/>
      <c r="G33" s="6"/>
      <c r="H33" s="6"/>
      <c r="J33" s="6"/>
      <c r="K33" s="6"/>
      <c r="L33" s="6"/>
      <c r="M33" s="6"/>
      <c r="X33" s="6"/>
      <c r="Z33" s="6"/>
    </row>
    <row r="34" spans="2:26" x14ac:dyDescent="0.2">
      <c r="F34" s="6"/>
      <c r="G34" s="6"/>
      <c r="H34" s="6"/>
      <c r="J34" s="6"/>
      <c r="K34" s="6"/>
      <c r="L34" s="6"/>
      <c r="M34" s="6"/>
      <c r="X34" s="6"/>
      <c r="Z34" s="6"/>
    </row>
    <row r="35" spans="2:26" x14ac:dyDescent="0.2">
      <c r="F35" s="6"/>
      <c r="G35" s="6"/>
      <c r="H35" s="6"/>
      <c r="J35" s="6"/>
      <c r="K35" s="6"/>
      <c r="L35" s="6"/>
      <c r="M35" s="6"/>
      <c r="X35" s="6"/>
      <c r="Z35" s="6"/>
    </row>
    <row r="36" spans="2:26" x14ac:dyDescent="0.2">
      <c r="F36" s="6"/>
      <c r="G36" s="6"/>
      <c r="H36" s="6"/>
      <c r="J36" s="6"/>
      <c r="K36" s="6"/>
      <c r="L36" s="6"/>
      <c r="M36" s="6"/>
      <c r="X36" s="6"/>
      <c r="Z36" s="6"/>
    </row>
    <row r="37" spans="2:26" x14ac:dyDescent="0.2">
      <c r="F37" s="6"/>
      <c r="G37" s="6"/>
      <c r="H37" s="6"/>
      <c r="J37" s="6"/>
      <c r="K37" s="6"/>
      <c r="L37" s="6"/>
      <c r="M37" s="6"/>
    </row>
    <row r="38" spans="2:26" x14ac:dyDescent="0.2">
      <c r="F38" s="6"/>
      <c r="G38" s="6"/>
      <c r="H38" s="6"/>
      <c r="J38" s="6"/>
      <c r="K38" s="6"/>
      <c r="L38" s="6"/>
      <c r="M38" s="6"/>
    </row>
    <row r="39" spans="2:26" x14ac:dyDescent="0.2">
      <c r="F39" s="6"/>
      <c r="G39" s="6"/>
      <c r="H39" s="6"/>
      <c r="J39" s="6"/>
      <c r="K39" s="6"/>
      <c r="L39" s="6"/>
      <c r="M39" s="6"/>
    </row>
    <row r="40" spans="2:26" x14ac:dyDescent="0.2">
      <c r="F40" s="6"/>
      <c r="G40" s="6"/>
      <c r="H40" s="6"/>
      <c r="J40" s="6"/>
      <c r="K40" s="6"/>
      <c r="L40" s="6"/>
      <c r="M40" s="6"/>
    </row>
    <row r="41" spans="2:26" x14ac:dyDescent="0.2">
      <c r="F41" s="6"/>
      <c r="G41" s="6"/>
      <c r="H41" s="6"/>
      <c r="J41" s="6"/>
      <c r="K41" s="6"/>
      <c r="L41" s="6"/>
      <c r="M41" s="6"/>
    </row>
    <row r="42" spans="2:26" x14ac:dyDescent="0.2">
      <c r="F42" s="6"/>
      <c r="G42" s="6"/>
      <c r="H42" s="6"/>
      <c r="J42" s="6"/>
      <c r="K42" s="6"/>
      <c r="L42" s="6"/>
      <c r="M42" s="6"/>
    </row>
    <row r="43" spans="2:26" x14ac:dyDescent="0.2">
      <c r="F43" s="6"/>
      <c r="G43" s="6"/>
      <c r="H43" s="6"/>
      <c r="J43" s="6"/>
      <c r="K43" s="6"/>
      <c r="L43" s="6"/>
      <c r="M43" s="6"/>
    </row>
    <row r="44" spans="2:26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26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26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26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26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18"/>
  <sheetViews>
    <sheetView showGridLines="0" zoomScale="115" zoomScaleNormal="115" workbookViewId="0">
      <selection activeCell="T17" sqref="T17"/>
    </sheetView>
  </sheetViews>
  <sheetFormatPr defaultRowHeight="12.75" x14ac:dyDescent="0.2"/>
  <cols>
    <col min="1" max="1" width="24.2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7.125" style="6" bestFit="1" customWidth="1"/>
    <col min="22" max="22" width="8.75" style="6" bestFit="1" customWidth="1"/>
    <col min="23" max="23" width="8.375" style="6" bestFit="1" customWidth="1"/>
    <col min="24" max="25" width="8.75" style="6" bestFit="1" customWidth="1"/>
    <col min="26" max="26" width="5.125" style="6" bestFit="1" customWidth="1"/>
    <col min="27" max="27" width="9" style="6"/>
    <col min="28" max="28" width="12.5" style="6" bestFit="1" customWidth="1"/>
    <col min="29" max="29" width="7.25" style="6" bestFit="1" customWidth="1"/>
    <col min="30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RESUMO!D40</f>
        <v>0</v>
      </c>
      <c r="L1" s="54" t="s">
        <v>63</v>
      </c>
      <c r="M1" s="23">
        <f>RESUMO!E40</f>
        <v>4</v>
      </c>
      <c r="O1" s="24" t="s">
        <v>64</v>
      </c>
      <c r="P1" s="25">
        <f>SUM(H:H)</f>
        <v>37.504467500000004</v>
      </c>
      <c r="Q1" s="26" t="s">
        <v>94</v>
      </c>
      <c r="R1" s="27">
        <f>P1/8</f>
        <v>4.6880584375000005</v>
      </c>
    </row>
    <row r="2" spans="1:20" x14ac:dyDescent="0.2">
      <c r="A2" s="1" t="s">
        <v>33</v>
      </c>
      <c r="B2" s="15"/>
      <c r="C2" s="2"/>
      <c r="E2" s="17"/>
      <c r="F2" s="17"/>
      <c r="G2" s="17"/>
      <c r="H2" s="17"/>
    </row>
    <row r="3" spans="1:20" x14ac:dyDescent="0.2">
      <c r="A3" s="3" t="s">
        <v>63</v>
      </c>
      <c r="B3" s="11">
        <v>7.1999999999999995E-2</v>
      </c>
      <c r="C3" s="33">
        <v>616.26</v>
      </c>
      <c r="E3" s="18">
        <f>C3*B3</f>
        <v>44.370719999999999</v>
      </c>
      <c r="F3" s="12">
        <f>$M$1</f>
        <v>4</v>
      </c>
      <c r="G3" s="18">
        <f>E3/F3</f>
        <v>11.09268</v>
      </c>
      <c r="H3" s="18">
        <f>G3</f>
        <v>11.09268</v>
      </c>
    </row>
    <row r="4" spans="1:20" x14ac:dyDescent="0.2">
      <c r="A4" s="1" t="s">
        <v>237</v>
      </c>
      <c r="B4" s="15"/>
      <c r="C4" s="2"/>
      <c r="E4" s="17"/>
      <c r="F4" s="17"/>
      <c r="G4" s="17"/>
      <c r="H4" s="17"/>
    </row>
    <row r="5" spans="1:20" x14ac:dyDescent="0.2">
      <c r="A5" s="3" t="s">
        <v>63</v>
      </c>
      <c r="B5" s="11">
        <v>9.1999999999999998E-2</v>
      </c>
      <c r="C5" s="33">
        <v>117.35</v>
      </c>
      <c r="E5" s="18">
        <f>C5*B5</f>
        <v>10.796199999999999</v>
      </c>
      <c r="F5" s="12">
        <f>$M$1</f>
        <v>4</v>
      </c>
      <c r="G5" s="18">
        <f>E5/F5</f>
        <v>2.6990499999999997</v>
      </c>
      <c r="H5" s="18">
        <f>G5</f>
        <v>2.6990499999999997</v>
      </c>
    </row>
    <row r="6" spans="1:20" x14ac:dyDescent="0.2">
      <c r="A6" s="1" t="s">
        <v>235</v>
      </c>
      <c r="B6" s="15"/>
      <c r="C6" s="2"/>
      <c r="E6" s="17"/>
      <c r="F6" s="17"/>
      <c r="G6" s="17"/>
      <c r="H6" s="17"/>
    </row>
    <row r="7" spans="1:20" x14ac:dyDescent="0.2">
      <c r="A7" s="3" t="s">
        <v>63</v>
      </c>
      <c r="B7" s="11">
        <v>9.2999999999999999E-2</v>
      </c>
      <c r="C7" s="33">
        <v>8.49</v>
      </c>
      <c r="E7" s="18">
        <f>C7*B7</f>
        <v>0.78956999999999999</v>
      </c>
      <c r="F7" s="12">
        <f>$M$1</f>
        <v>4</v>
      </c>
      <c r="G7" s="18">
        <f>E7/F7</f>
        <v>0.1973925</v>
      </c>
      <c r="H7" s="18">
        <f>G7</f>
        <v>0.1973925</v>
      </c>
    </row>
    <row r="8" spans="1:20" x14ac:dyDescent="0.2">
      <c r="A8" s="1" t="s">
        <v>236</v>
      </c>
      <c r="B8" s="15"/>
      <c r="C8" s="2"/>
      <c r="E8" s="17"/>
      <c r="F8" s="17"/>
      <c r="G8" s="17"/>
      <c r="H8" s="17"/>
      <c r="T8" s="9"/>
    </row>
    <row r="9" spans="1:20" x14ac:dyDescent="0.2">
      <c r="A9" s="3" t="s">
        <v>63</v>
      </c>
      <c r="B9" s="11">
        <v>4.7E-2</v>
      </c>
      <c r="C9" s="33">
        <v>37.47</v>
      </c>
      <c r="E9" s="18">
        <f t="shared" ref="E9" si="0">C9*B9</f>
        <v>1.76109</v>
      </c>
      <c r="F9" s="12">
        <f t="shared" ref="F9" si="1">$M$1</f>
        <v>4</v>
      </c>
      <c r="G9" s="18">
        <f t="shared" ref="G9" si="2">E9/F9</f>
        <v>0.44027250000000001</v>
      </c>
      <c r="H9" s="18">
        <f t="shared" ref="H9" si="3">G9</f>
        <v>0.44027250000000001</v>
      </c>
      <c r="T9" s="9"/>
    </row>
    <row r="10" spans="1:20" x14ac:dyDescent="0.2">
      <c r="A10" s="1" t="s">
        <v>240</v>
      </c>
      <c r="B10" s="15"/>
      <c r="C10" s="2"/>
      <c r="E10" s="17"/>
      <c r="F10" s="17"/>
      <c r="G10" s="17"/>
      <c r="H10" s="17"/>
    </row>
    <row r="11" spans="1:20" x14ac:dyDescent="0.2">
      <c r="A11" s="3" t="s">
        <v>63</v>
      </c>
      <c r="B11" s="11">
        <v>0.29799999999999999</v>
      </c>
      <c r="C11" s="33">
        <v>4</v>
      </c>
      <c r="E11" s="18">
        <f t="shared" ref="E11" si="4">C11*B11</f>
        <v>1.1919999999999999</v>
      </c>
      <c r="F11" s="12">
        <f t="shared" ref="F11" si="5">$M$1</f>
        <v>4</v>
      </c>
      <c r="G11" s="18">
        <f t="shared" ref="G11" si="6">E11/F11</f>
        <v>0.29799999999999999</v>
      </c>
      <c r="H11" s="18">
        <f t="shared" ref="H11" si="7">G11</f>
        <v>0.29799999999999999</v>
      </c>
      <c r="J11" s="6"/>
      <c r="K11" s="6"/>
      <c r="L11" s="6"/>
      <c r="M11" s="6"/>
      <c r="R11" s="38"/>
    </row>
    <row r="12" spans="1:20" x14ac:dyDescent="0.2">
      <c r="A12" s="1" t="s">
        <v>238</v>
      </c>
      <c r="B12" s="15"/>
      <c r="C12" s="2"/>
      <c r="E12" s="17"/>
      <c r="F12" s="17"/>
      <c r="G12" s="17"/>
      <c r="H12" s="17"/>
      <c r="J12" s="6"/>
      <c r="K12" s="6"/>
      <c r="L12" s="6"/>
      <c r="M12" s="6"/>
    </row>
    <row r="13" spans="1:20" x14ac:dyDescent="0.2">
      <c r="A13" s="3" t="s">
        <v>63</v>
      </c>
      <c r="B13" s="11">
        <v>0.27300000000000002</v>
      </c>
      <c r="C13" s="33">
        <v>4</v>
      </c>
      <c r="E13" s="18">
        <f t="shared" ref="E13" si="8">C13*B13</f>
        <v>1.0920000000000001</v>
      </c>
      <c r="F13" s="12">
        <f t="shared" ref="F13" si="9">$M$1</f>
        <v>4</v>
      </c>
      <c r="G13" s="18">
        <f t="shared" ref="G13" si="10">E13/F13</f>
        <v>0.27300000000000002</v>
      </c>
      <c r="H13" s="18">
        <f t="shared" ref="H13" si="11">G13</f>
        <v>0.27300000000000002</v>
      </c>
      <c r="J13" s="6"/>
      <c r="K13" s="6"/>
      <c r="L13" s="6"/>
      <c r="M13" s="6"/>
    </row>
    <row r="14" spans="1:20" x14ac:dyDescent="0.2">
      <c r="A14" s="1" t="s">
        <v>239</v>
      </c>
      <c r="B14" s="15"/>
      <c r="C14" s="2"/>
      <c r="E14" s="17"/>
      <c r="F14" s="17"/>
      <c r="G14" s="17"/>
      <c r="H14" s="17"/>
      <c r="J14" s="6"/>
      <c r="K14" s="6"/>
      <c r="L14" s="6"/>
      <c r="M14" s="6"/>
    </row>
    <row r="15" spans="1:20" x14ac:dyDescent="0.2">
      <c r="A15" s="3" t="s">
        <v>63</v>
      </c>
      <c r="B15" s="11">
        <v>0.124</v>
      </c>
      <c r="C15" s="33">
        <v>7</v>
      </c>
      <c r="E15" s="18">
        <f t="shared" ref="E15" si="12">C15*B15</f>
        <v>0.86799999999999999</v>
      </c>
      <c r="F15" s="12">
        <f t="shared" ref="F15" si="13">$M$1</f>
        <v>4</v>
      </c>
      <c r="G15" s="18">
        <f t="shared" ref="G15" si="14">E15/F15</f>
        <v>0.217</v>
      </c>
      <c r="H15" s="18">
        <f t="shared" ref="H15" si="15">G15</f>
        <v>0.217</v>
      </c>
      <c r="J15" s="6"/>
      <c r="K15" s="6"/>
      <c r="L15" s="6"/>
      <c r="M15" s="6"/>
    </row>
    <row r="16" spans="1:20" x14ac:dyDescent="0.2">
      <c r="A16" s="1" t="s">
        <v>241</v>
      </c>
      <c r="B16" s="15"/>
      <c r="C16" s="2"/>
      <c r="E16" s="17"/>
      <c r="F16" s="17"/>
      <c r="G16" s="17"/>
      <c r="H16" s="17"/>
      <c r="J16" s="6"/>
      <c r="K16" s="6"/>
      <c r="L16" s="6"/>
      <c r="M16" s="6"/>
    </row>
    <row r="17" spans="1:13" x14ac:dyDescent="0.2">
      <c r="A17" s="3" t="s">
        <v>63</v>
      </c>
      <c r="B17" s="11">
        <v>0.124</v>
      </c>
      <c r="C17" s="33">
        <v>16</v>
      </c>
      <c r="E17" s="18">
        <f t="shared" ref="E17" si="16">C17*B17</f>
        <v>1.984</v>
      </c>
      <c r="F17" s="12">
        <f t="shared" ref="F17" si="17">$M$1</f>
        <v>4</v>
      </c>
      <c r="G17" s="18">
        <f t="shared" ref="G17" si="18">E17/F17</f>
        <v>0.496</v>
      </c>
      <c r="H17" s="18">
        <f t="shared" ref="H17" si="19">G17</f>
        <v>0.496</v>
      </c>
    </row>
    <row r="18" spans="1:13" x14ac:dyDescent="0.2">
      <c r="A18" s="1" t="s">
        <v>242</v>
      </c>
      <c r="B18" s="15"/>
      <c r="C18" s="2"/>
      <c r="E18" s="17"/>
      <c r="F18" s="17"/>
      <c r="G18" s="17"/>
      <c r="H18" s="17"/>
    </row>
    <row r="19" spans="1:13" x14ac:dyDescent="0.2">
      <c r="A19" s="3" t="s">
        <v>63</v>
      </c>
      <c r="B19" s="11">
        <v>0.34</v>
      </c>
      <c r="C19" s="33">
        <v>22.08</v>
      </c>
      <c r="E19" s="18">
        <f t="shared" ref="E19" si="20">C19*B19</f>
        <v>7.5072000000000001</v>
      </c>
      <c r="F19" s="12">
        <f t="shared" ref="F19" si="21">$M$1</f>
        <v>4</v>
      </c>
      <c r="G19" s="18">
        <f t="shared" ref="G19" si="22">E19/F19</f>
        <v>1.8768</v>
      </c>
      <c r="H19" s="18">
        <f t="shared" ref="H19" si="23">G19</f>
        <v>1.8768</v>
      </c>
    </row>
    <row r="20" spans="1:13" x14ac:dyDescent="0.2">
      <c r="A20" s="1" t="s">
        <v>243</v>
      </c>
      <c r="B20" s="15"/>
      <c r="C20" s="2"/>
      <c r="E20" s="17"/>
      <c r="F20" s="17"/>
      <c r="G20" s="17"/>
      <c r="H20" s="17"/>
    </row>
    <row r="21" spans="1:13" x14ac:dyDescent="0.2">
      <c r="A21" s="3" t="s">
        <v>63</v>
      </c>
      <c r="B21" s="11">
        <v>9.7000000000000003E-2</v>
      </c>
      <c r="C21" s="33">
        <v>640.03</v>
      </c>
      <c r="E21" s="18">
        <f t="shared" ref="E21" si="24">C21*B21</f>
        <v>62.082909999999998</v>
      </c>
      <c r="F21" s="12">
        <f t="shared" ref="F21" si="25">$M$1</f>
        <v>4</v>
      </c>
      <c r="G21" s="18">
        <f t="shared" ref="G21" si="26">E21/F21</f>
        <v>15.5207275</v>
      </c>
      <c r="H21" s="18">
        <f t="shared" ref="H21" si="27">G21</f>
        <v>15.5207275</v>
      </c>
    </row>
    <row r="22" spans="1:13" x14ac:dyDescent="0.2">
      <c r="A22" s="1" t="s">
        <v>244</v>
      </c>
      <c r="B22" s="15"/>
      <c r="C22" s="2"/>
      <c r="E22" s="17"/>
      <c r="F22" s="17"/>
      <c r="G22" s="17"/>
      <c r="H22" s="17"/>
    </row>
    <row r="23" spans="1:13" x14ac:dyDescent="0.2">
      <c r="A23" s="3" t="s">
        <v>63</v>
      </c>
      <c r="B23" s="11">
        <v>5.2999999999999999E-2</v>
      </c>
      <c r="C23" s="33">
        <v>312.72000000000003</v>
      </c>
      <c r="E23" s="18">
        <f t="shared" ref="E23" si="28">C23*B23</f>
        <v>16.574160000000003</v>
      </c>
      <c r="F23" s="12">
        <f t="shared" ref="F23" si="29">$M$1</f>
        <v>4</v>
      </c>
      <c r="G23" s="18">
        <f t="shared" ref="G23" si="30">E23/F23</f>
        <v>4.1435400000000007</v>
      </c>
      <c r="H23" s="18">
        <f t="shared" ref="H23" si="31">G23</f>
        <v>4.1435400000000007</v>
      </c>
    </row>
    <row r="24" spans="1:13" x14ac:dyDescent="0.2">
      <c r="A24" s="1" t="s">
        <v>245</v>
      </c>
      <c r="B24" s="15"/>
      <c r="C24" s="2"/>
      <c r="E24" s="17"/>
      <c r="F24" s="17"/>
      <c r="G24" s="17"/>
      <c r="H24" s="17"/>
    </row>
    <row r="25" spans="1:13" x14ac:dyDescent="0.2">
      <c r="A25" s="3" t="s">
        <v>63</v>
      </c>
      <c r="B25" s="11">
        <v>4.2000000000000003E-2</v>
      </c>
      <c r="C25" s="33">
        <v>23.81</v>
      </c>
      <c r="E25" s="18">
        <f t="shared" ref="E25" si="32">C25*B25</f>
        <v>1.0000199999999999</v>
      </c>
      <c r="F25" s="12">
        <f t="shared" ref="F25" si="33">$M$1</f>
        <v>4</v>
      </c>
      <c r="G25" s="18">
        <f t="shared" ref="G25" si="34">E25/F25</f>
        <v>0.25000499999999998</v>
      </c>
      <c r="H25" s="18">
        <f t="shared" ref="H25" si="35">G25</f>
        <v>0.25000499999999998</v>
      </c>
    </row>
    <row r="26" spans="1:13" x14ac:dyDescent="0.2">
      <c r="B26" s="6"/>
      <c r="E26" s="6"/>
      <c r="F26" s="6"/>
      <c r="G26" s="6"/>
      <c r="H26" s="6"/>
    </row>
    <row r="27" spans="1:13" x14ac:dyDescent="0.2">
      <c r="B27" s="6"/>
      <c r="E27" s="6"/>
      <c r="F27" s="6"/>
      <c r="G27" s="6"/>
      <c r="H27" s="6"/>
    </row>
    <row r="28" spans="1:13" x14ac:dyDescent="0.2">
      <c r="B28" s="6"/>
      <c r="E28" s="6"/>
      <c r="F28" s="6"/>
      <c r="G28" s="6"/>
      <c r="H28" s="6"/>
    </row>
    <row r="29" spans="1:13" x14ac:dyDescent="0.2">
      <c r="B29" s="6"/>
      <c r="E29" s="6"/>
      <c r="F29" s="6"/>
      <c r="G29" s="6"/>
      <c r="H29" s="6"/>
    </row>
    <row r="30" spans="1:13" x14ac:dyDescent="0.2">
      <c r="B30" s="6"/>
      <c r="E30" s="6"/>
      <c r="F30" s="6"/>
      <c r="G30" s="6"/>
      <c r="H30" s="6"/>
    </row>
    <row r="31" spans="1:13" x14ac:dyDescent="0.2">
      <c r="B31" s="6"/>
      <c r="E31" s="6"/>
      <c r="F31" s="6"/>
      <c r="G31" s="6"/>
      <c r="H31" s="6"/>
      <c r="J31" s="6"/>
      <c r="K31" s="6"/>
      <c r="L31" s="6"/>
      <c r="M31" s="6"/>
    </row>
    <row r="32" spans="1:13" x14ac:dyDescent="0.2">
      <c r="B32" s="6"/>
      <c r="E32" s="6"/>
      <c r="F32" s="6"/>
      <c r="G32" s="6"/>
      <c r="H32" s="6"/>
      <c r="J32" s="6"/>
      <c r="K32" s="6"/>
      <c r="L32" s="6"/>
      <c r="M32" s="6"/>
    </row>
    <row r="33" spans="2:13" x14ac:dyDescent="0.2">
      <c r="B33" s="6"/>
      <c r="E33" s="6"/>
      <c r="F33" s="6"/>
      <c r="G33" s="6"/>
      <c r="H33" s="6"/>
      <c r="J33" s="6"/>
      <c r="K33" s="6"/>
      <c r="L33" s="6"/>
      <c r="M33" s="6"/>
    </row>
    <row r="34" spans="2:13" x14ac:dyDescent="0.2">
      <c r="B34" s="6"/>
      <c r="E34" s="6"/>
      <c r="F34" s="6"/>
      <c r="G34" s="6"/>
      <c r="H34" s="6"/>
      <c r="J34" s="6"/>
      <c r="K34" s="6"/>
      <c r="L34" s="6"/>
      <c r="M34" s="6"/>
    </row>
    <row r="35" spans="2:13" x14ac:dyDescent="0.2">
      <c r="B35" s="6"/>
      <c r="E35" s="6"/>
      <c r="F35" s="6"/>
      <c r="G35" s="6"/>
      <c r="H35" s="6"/>
      <c r="J35" s="6"/>
      <c r="K35" s="6"/>
      <c r="L35" s="6"/>
      <c r="M35" s="6"/>
    </row>
    <row r="36" spans="2:13" x14ac:dyDescent="0.2">
      <c r="B36" s="6"/>
      <c r="E36" s="6"/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B42" s="6"/>
      <c r="E42" s="6"/>
      <c r="F42" s="6"/>
      <c r="G42" s="6"/>
      <c r="H42" s="6"/>
      <c r="J42" s="6"/>
      <c r="K42" s="6"/>
      <c r="L42" s="6"/>
      <c r="M42" s="6"/>
    </row>
    <row r="43" spans="2:13" x14ac:dyDescent="0.2">
      <c r="B43" s="6"/>
      <c r="E43" s="6"/>
      <c r="F43" s="6"/>
      <c r="G43" s="6"/>
      <c r="H43" s="6"/>
      <c r="J43" s="6"/>
      <c r="K43" s="6"/>
      <c r="L43" s="6"/>
      <c r="M43" s="6"/>
    </row>
    <row r="44" spans="2:13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13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13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C111"/>
  <sheetViews>
    <sheetView showGridLines="0" zoomScale="115" zoomScaleNormal="115" workbookViewId="0">
      <selection activeCell="N17" sqref="N17"/>
    </sheetView>
  </sheetViews>
  <sheetFormatPr defaultRowHeight="12.75" x14ac:dyDescent="0.2"/>
  <cols>
    <col min="1" max="1" width="26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.875" style="9" bestFit="1" customWidth="1"/>
    <col min="22" max="22" width="7.125" style="9" bestFit="1" customWidth="1"/>
    <col min="23" max="23" width="8.75" style="9" bestFit="1" customWidth="1"/>
    <col min="24" max="24" width="12.625" style="9" bestFit="1" customWidth="1"/>
    <col min="25" max="25" width="10.75" style="9" bestFit="1" customWidth="1"/>
    <col min="26" max="26" width="10.625" style="9" bestFit="1" customWidth="1"/>
    <col min="27" max="27" width="14" style="6" bestFit="1" customWidth="1"/>
    <col min="28" max="28" width="14" style="6" customWidth="1"/>
    <col min="29" max="29" width="10.875" style="6" bestFit="1" customWidth="1"/>
    <col min="30" max="16384" width="9" style="6"/>
  </cols>
  <sheetData>
    <row r="1" spans="1:29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RESUMO!D34</f>
        <v>3</v>
      </c>
      <c r="L1" s="54" t="s">
        <v>63</v>
      </c>
      <c r="M1" s="23">
        <f>RESUMO!E34</f>
        <v>3</v>
      </c>
      <c r="O1" s="24" t="s">
        <v>64</v>
      </c>
      <c r="P1" s="25">
        <f>SUM(H:H)</f>
        <v>50.929289333333337</v>
      </c>
      <c r="Q1" s="26" t="s">
        <v>94</v>
      </c>
      <c r="R1" s="27">
        <f>P1/8</f>
        <v>6.3661611666666671</v>
      </c>
      <c r="U1" s="6"/>
      <c r="X1" s="9" t="s">
        <v>205</v>
      </c>
      <c r="Y1" s="9" t="s">
        <v>206</v>
      </c>
      <c r="Z1" s="9" t="s">
        <v>207</v>
      </c>
      <c r="AA1" s="45" t="s">
        <v>62</v>
      </c>
      <c r="AB1" s="45" t="s">
        <v>63</v>
      </c>
    </row>
    <row r="2" spans="1:29" x14ac:dyDescent="0.2">
      <c r="A2" s="1" t="s">
        <v>201</v>
      </c>
      <c r="B2" s="15"/>
      <c r="C2" s="2"/>
      <c r="E2" s="17"/>
      <c r="F2" s="17"/>
      <c r="G2" s="17"/>
      <c r="H2" s="17"/>
      <c r="U2" s="6"/>
      <c r="W2" s="39"/>
      <c r="X2" s="75">
        <v>0.33050000000000002</v>
      </c>
      <c r="Y2" s="75">
        <v>0.33050000000000002</v>
      </c>
      <c r="Z2" s="39"/>
      <c r="AA2" s="39">
        <f>X2</f>
        <v>0.33050000000000002</v>
      </c>
      <c r="AB2" s="39">
        <f>Y2</f>
        <v>0.33050000000000002</v>
      </c>
    </row>
    <row r="3" spans="1:29" x14ac:dyDescent="0.2">
      <c r="A3" s="3" t="s">
        <v>62</v>
      </c>
      <c r="B3" s="11">
        <v>2.1092</v>
      </c>
      <c r="C3" s="33">
        <v>1.49</v>
      </c>
      <c r="E3" s="18">
        <f>C3*B3</f>
        <v>3.1427079999999998</v>
      </c>
      <c r="F3" s="12">
        <f>$K$1</f>
        <v>3</v>
      </c>
      <c r="G3" s="18">
        <f>E3/F3</f>
        <v>1.0475693333333334</v>
      </c>
      <c r="H3" s="18">
        <f>LARGE(G3:G4,1)</f>
        <v>1.5713043333333332</v>
      </c>
      <c r="U3" s="6"/>
      <c r="V3" s="32" t="s">
        <v>39</v>
      </c>
      <c r="W3" s="75">
        <v>1</v>
      </c>
      <c r="X3" s="39"/>
      <c r="Y3" s="39">
        <v>7.5999999999999998E-2</v>
      </c>
      <c r="Z3" s="39">
        <v>5.0700000000000002E-2</v>
      </c>
      <c r="AA3" s="39">
        <f>Z3*W3</f>
        <v>5.0700000000000002E-2</v>
      </c>
      <c r="AB3" s="39">
        <f>Y3*W3</f>
        <v>7.5999999999999998E-2</v>
      </c>
    </row>
    <row r="4" spans="1:29" x14ac:dyDescent="0.2">
      <c r="A4" s="3" t="s">
        <v>63</v>
      </c>
      <c r="B4" s="11">
        <v>3.1637</v>
      </c>
      <c r="C4" s="33">
        <v>1.49</v>
      </c>
      <c r="E4" s="18">
        <f>C4*B4</f>
        <v>4.7139129999999998</v>
      </c>
      <c r="F4" s="12">
        <f>$M$1</f>
        <v>3</v>
      </c>
      <c r="G4" s="18">
        <f>E4/F4</f>
        <v>1.5713043333333332</v>
      </c>
      <c r="H4" s="18"/>
      <c r="U4" s="6"/>
      <c r="V4" s="32" t="s">
        <v>40</v>
      </c>
      <c r="W4" s="75">
        <v>0.36</v>
      </c>
      <c r="X4" s="39"/>
      <c r="Y4" s="39">
        <v>3.1E-2</v>
      </c>
      <c r="Z4" s="39"/>
      <c r="AA4" s="39">
        <v>0</v>
      </c>
      <c r="AB4" s="39">
        <f>Y4*W4</f>
        <v>1.116E-2</v>
      </c>
    </row>
    <row r="5" spans="1:29" x14ac:dyDescent="0.2">
      <c r="A5" s="1" t="s">
        <v>202</v>
      </c>
      <c r="B5" s="15"/>
      <c r="C5" s="2"/>
      <c r="E5" s="17"/>
      <c r="F5" s="17"/>
      <c r="G5" s="17"/>
      <c r="H5" s="17"/>
      <c r="U5" s="6"/>
      <c r="W5" s="39"/>
      <c r="X5" s="39"/>
      <c r="Y5" s="39"/>
      <c r="Z5" s="39"/>
      <c r="AA5" s="76">
        <f>SUM(AA2:AA4)</f>
        <v>0.38120000000000004</v>
      </c>
      <c r="AB5" s="76">
        <f>SUM(AB2:AB4)</f>
        <v>0.41766000000000003</v>
      </c>
    </row>
    <row r="6" spans="1:29" x14ac:dyDescent="0.2">
      <c r="A6" s="3" t="s">
        <v>62</v>
      </c>
      <c r="B6" s="11">
        <v>0.55730000000000002</v>
      </c>
      <c r="C6" s="33">
        <v>60.06</v>
      </c>
      <c r="E6" s="18">
        <f>C6*B6</f>
        <v>33.471437999999999</v>
      </c>
      <c r="F6" s="12">
        <f>$K$1</f>
        <v>3</v>
      </c>
      <c r="G6" s="18">
        <f>E6/F6</f>
        <v>11.157145999999999</v>
      </c>
      <c r="H6" s="18">
        <f>LARGE(G6:G7,1)</f>
        <v>11.157145999999999</v>
      </c>
      <c r="U6" s="6"/>
    </row>
    <row r="7" spans="1:29" x14ac:dyDescent="0.2">
      <c r="A7" s="3" t="s">
        <v>63</v>
      </c>
      <c r="B7" s="11">
        <v>0.55730000000000002</v>
      </c>
      <c r="C7" s="33">
        <v>60.06</v>
      </c>
      <c r="E7" s="18">
        <f>C7*B7</f>
        <v>33.471437999999999</v>
      </c>
      <c r="F7" s="12">
        <f>$M$1</f>
        <v>3</v>
      </c>
      <c r="G7" s="18">
        <f>E7/F7</f>
        <v>11.157145999999999</v>
      </c>
      <c r="H7" s="18"/>
      <c r="U7" s="6"/>
    </row>
    <row r="8" spans="1:29" x14ac:dyDescent="0.2">
      <c r="A8" s="1" t="s">
        <v>203</v>
      </c>
      <c r="B8" s="15"/>
      <c r="C8" s="2"/>
      <c r="E8" s="17"/>
      <c r="F8" s="17"/>
      <c r="G8" s="17"/>
      <c r="H8" s="17"/>
      <c r="T8" s="9"/>
      <c r="U8" s="6"/>
    </row>
    <row r="9" spans="1:29" x14ac:dyDescent="0.2">
      <c r="A9" s="3" t="s">
        <v>62</v>
      </c>
      <c r="B9" s="11">
        <v>0.39400000000000002</v>
      </c>
      <c r="C9" s="33">
        <v>52.18</v>
      </c>
      <c r="E9" s="18">
        <f>C9*B9</f>
        <v>20.558920000000001</v>
      </c>
      <c r="F9" s="12">
        <f>$K$1</f>
        <v>3</v>
      </c>
      <c r="G9" s="18">
        <f>E9/F9</f>
        <v>6.8529733333333338</v>
      </c>
      <c r="H9" s="18">
        <f>LARGE(G9:G10,1)</f>
        <v>6.8529733333333338</v>
      </c>
      <c r="T9" s="9"/>
      <c r="U9" s="6"/>
    </row>
    <row r="10" spans="1:29" x14ac:dyDescent="0.2">
      <c r="A10" s="3" t="s">
        <v>63</v>
      </c>
      <c r="B10" s="11">
        <v>0.39400000000000002</v>
      </c>
      <c r="C10" s="33">
        <v>52.18</v>
      </c>
      <c r="E10" s="18">
        <f>C10*B10</f>
        <v>20.558920000000001</v>
      </c>
      <c r="F10" s="12">
        <f>$M$1</f>
        <v>3</v>
      </c>
      <c r="G10" s="18">
        <f>E10/F10</f>
        <v>6.8529733333333338</v>
      </c>
      <c r="H10" s="18"/>
      <c r="U10" s="6"/>
    </row>
    <row r="11" spans="1:29" x14ac:dyDescent="0.2">
      <c r="A11" s="1" t="s">
        <v>204</v>
      </c>
      <c r="B11" s="15"/>
      <c r="C11" s="2"/>
      <c r="E11" s="17"/>
      <c r="F11" s="17"/>
      <c r="G11" s="17"/>
      <c r="H11" s="17"/>
      <c r="J11" s="6"/>
      <c r="K11" s="6"/>
      <c r="L11" s="6"/>
      <c r="M11" s="6"/>
      <c r="R11" s="38"/>
      <c r="U11" s="6"/>
    </row>
    <row r="12" spans="1:29" x14ac:dyDescent="0.2">
      <c r="A12" s="3" t="s">
        <v>62</v>
      </c>
      <c r="B12" s="11">
        <v>0.48299999999999998</v>
      </c>
      <c r="C12" s="33">
        <v>21.93</v>
      </c>
      <c r="E12" s="18">
        <f>C12*B12</f>
        <v>10.592189999999999</v>
      </c>
      <c r="F12" s="12">
        <f>$K$1</f>
        <v>3</v>
      </c>
      <c r="G12" s="18">
        <f>E12/F12</f>
        <v>3.5307299999999997</v>
      </c>
      <c r="H12" s="18">
        <f>LARGE(G12:G13,1)</f>
        <v>3.5307299999999997</v>
      </c>
      <c r="J12" s="6"/>
      <c r="K12" s="6"/>
      <c r="L12" s="6"/>
      <c r="M12" s="6"/>
      <c r="U12" s="6"/>
      <c r="AC12" s="9"/>
    </row>
    <row r="13" spans="1:29" x14ac:dyDescent="0.2">
      <c r="A13" s="3" t="s">
        <v>63</v>
      </c>
      <c r="B13" s="11">
        <v>0.48299999999999998</v>
      </c>
      <c r="C13" s="33">
        <v>21.93</v>
      </c>
      <c r="E13" s="18">
        <f>C13*B13</f>
        <v>10.592189999999999</v>
      </c>
      <c r="F13" s="12">
        <f>$M$1</f>
        <v>3</v>
      </c>
      <c r="G13" s="18">
        <f>E13/F13</f>
        <v>3.5307299999999997</v>
      </c>
      <c r="H13" s="18"/>
      <c r="J13" s="6"/>
      <c r="K13" s="6"/>
      <c r="L13" s="6"/>
      <c r="M13" s="6"/>
      <c r="U13" s="6"/>
      <c r="AC13" s="9"/>
    </row>
    <row r="14" spans="1:29" x14ac:dyDescent="0.2">
      <c r="A14" s="1" t="s">
        <v>251</v>
      </c>
      <c r="B14" s="15"/>
      <c r="C14" s="2"/>
      <c r="E14" s="17"/>
      <c r="F14" s="17"/>
      <c r="G14" s="17"/>
      <c r="H14" s="17"/>
      <c r="U14" s="6"/>
    </row>
    <row r="15" spans="1:29" x14ac:dyDescent="0.2">
      <c r="A15" s="3" t="s">
        <v>62</v>
      </c>
      <c r="B15" s="11">
        <v>0.27500000000000002</v>
      </c>
      <c r="C15" s="33">
        <v>1.21</v>
      </c>
      <c r="E15" s="18">
        <f>C15*B15</f>
        <v>0.33274999999999999</v>
      </c>
      <c r="F15" s="12">
        <f>$K$1</f>
        <v>3</v>
      </c>
      <c r="G15" s="18">
        <f>E15/F15</f>
        <v>0.11091666666666666</v>
      </c>
      <c r="H15" s="18">
        <f>LARGE(G15:G16,1)</f>
        <v>0.11091666666666666</v>
      </c>
      <c r="U15" s="6"/>
    </row>
    <row r="16" spans="1:29" x14ac:dyDescent="0.2">
      <c r="A16" s="3" t="s">
        <v>63</v>
      </c>
      <c r="B16" s="11">
        <v>0.115</v>
      </c>
      <c r="C16" s="33">
        <v>1.21</v>
      </c>
      <c r="E16" s="18">
        <f>C16*B16</f>
        <v>0.13915</v>
      </c>
      <c r="F16" s="12">
        <f>$M$1</f>
        <v>3</v>
      </c>
      <c r="G16" s="18">
        <f>E16/F16</f>
        <v>4.6383333333333332E-2</v>
      </c>
      <c r="H16" s="18"/>
      <c r="U16" s="6"/>
    </row>
    <row r="17" spans="1:21" x14ac:dyDescent="0.2">
      <c r="A17" s="1" t="s">
        <v>250</v>
      </c>
      <c r="B17" s="15"/>
      <c r="C17" s="2"/>
      <c r="E17" s="17"/>
      <c r="F17" s="17"/>
      <c r="G17" s="17"/>
      <c r="H17" s="17"/>
      <c r="U17" s="6"/>
    </row>
    <row r="18" spans="1:21" x14ac:dyDescent="0.2">
      <c r="A18" s="3" t="s">
        <v>62</v>
      </c>
      <c r="B18" s="11">
        <v>8.3000000000000004E-2</v>
      </c>
      <c r="C18" s="33">
        <v>18.89</v>
      </c>
      <c r="E18" s="18">
        <f>C18*B18</f>
        <v>1.5678700000000001</v>
      </c>
      <c r="F18" s="12">
        <f>$K$1</f>
        <v>3</v>
      </c>
      <c r="G18" s="18">
        <f>E18/F18</f>
        <v>0.52262333333333333</v>
      </c>
      <c r="H18" s="18">
        <f>LARGE(G18:G19,1)</f>
        <v>0.52262333333333333</v>
      </c>
      <c r="U18" s="6"/>
    </row>
    <row r="19" spans="1:21" x14ac:dyDescent="0.2">
      <c r="A19" s="3" t="s">
        <v>63</v>
      </c>
      <c r="B19" s="11">
        <v>3.5000000000000003E-2</v>
      </c>
      <c r="C19" s="33">
        <v>18.89</v>
      </c>
      <c r="E19" s="18">
        <f>C19*B19</f>
        <v>0.66115000000000013</v>
      </c>
      <c r="F19" s="12">
        <f>$M$1</f>
        <v>3</v>
      </c>
      <c r="G19" s="18">
        <f>E19/F19</f>
        <v>0.22038333333333338</v>
      </c>
      <c r="H19" s="18"/>
      <c r="U19" s="6"/>
    </row>
    <row r="20" spans="1:21" x14ac:dyDescent="0.2">
      <c r="A20" s="1" t="s">
        <v>208</v>
      </c>
      <c r="B20" s="15"/>
      <c r="C20" s="2"/>
      <c r="E20" s="17"/>
      <c r="F20" s="17"/>
      <c r="G20" s="17"/>
      <c r="H20" s="17"/>
      <c r="U20" s="6"/>
    </row>
    <row r="21" spans="1:21" x14ac:dyDescent="0.2">
      <c r="A21" s="3" t="s">
        <v>62</v>
      </c>
      <c r="B21" s="11">
        <v>0.8</v>
      </c>
      <c r="C21" s="33">
        <v>2</v>
      </c>
      <c r="E21" s="18">
        <f>C21*B21</f>
        <v>1.6</v>
      </c>
      <c r="F21" s="12">
        <f>$K$1</f>
        <v>3</v>
      </c>
      <c r="G21" s="18">
        <f>E21/F21</f>
        <v>0.53333333333333333</v>
      </c>
      <c r="H21" s="18">
        <f>LARGE(G21:G22,1)</f>
        <v>0.53333333333333333</v>
      </c>
      <c r="U21" s="6"/>
    </row>
    <row r="22" spans="1:21" x14ac:dyDescent="0.2">
      <c r="A22" s="3" t="s">
        <v>63</v>
      </c>
      <c r="B22" s="11">
        <v>0.8</v>
      </c>
      <c r="C22" s="33">
        <v>2</v>
      </c>
      <c r="E22" s="18">
        <f>C22*B22</f>
        <v>1.6</v>
      </c>
      <c r="F22" s="12">
        <f>$M$1</f>
        <v>3</v>
      </c>
      <c r="G22" s="18">
        <f>E22/F22</f>
        <v>0.53333333333333333</v>
      </c>
      <c r="H22" s="18"/>
      <c r="U22" s="6"/>
    </row>
    <row r="23" spans="1:21" x14ac:dyDescent="0.2">
      <c r="F23" s="6"/>
      <c r="G23" s="6"/>
      <c r="H23" s="6"/>
      <c r="J23" s="6"/>
      <c r="K23" s="6"/>
      <c r="L23" s="6"/>
      <c r="M23" s="6"/>
      <c r="U23" s="6"/>
    </row>
    <row r="24" spans="1:21" x14ac:dyDescent="0.2">
      <c r="A24" s="1" t="s">
        <v>292</v>
      </c>
      <c r="B24" s="15"/>
      <c r="C24" s="2"/>
      <c r="E24" s="17"/>
      <c r="F24" s="17"/>
      <c r="G24" s="17"/>
      <c r="H24" s="17"/>
      <c r="J24" s="6"/>
      <c r="K24" s="6"/>
      <c r="L24" s="6"/>
      <c r="M24" s="6"/>
      <c r="U24" s="6"/>
    </row>
    <row r="25" spans="1:21" x14ac:dyDescent="0.2">
      <c r="A25" s="3" t="s">
        <v>63</v>
      </c>
      <c r="B25" s="11">
        <v>3.1E-2</v>
      </c>
      <c r="C25" s="33">
        <v>100.08</v>
      </c>
      <c r="E25" s="18">
        <f>C25*B25</f>
        <v>3.1024799999999999</v>
      </c>
      <c r="F25" s="12">
        <f>$M$1</f>
        <v>3</v>
      </c>
      <c r="G25" s="18">
        <f>E25/F25</f>
        <v>1.03416</v>
      </c>
      <c r="H25" s="18">
        <f>G25</f>
        <v>1.03416</v>
      </c>
      <c r="J25" s="6"/>
      <c r="K25" s="6"/>
      <c r="L25" s="6"/>
      <c r="M25" s="6"/>
      <c r="U25" s="6"/>
    </row>
    <row r="26" spans="1:21" x14ac:dyDescent="0.2">
      <c r="A26" s="1" t="s">
        <v>377</v>
      </c>
      <c r="B26" s="15"/>
      <c r="C26" s="2"/>
      <c r="E26" s="17"/>
      <c r="F26" s="17"/>
      <c r="G26" s="17"/>
      <c r="H26" s="17"/>
      <c r="J26" s="6"/>
      <c r="K26" s="6"/>
      <c r="L26" s="6"/>
      <c r="M26" s="6"/>
      <c r="U26" s="6"/>
    </row>
    <row r="27" spans="1:21" x14ac:dyDescent="0.2">
      <c r="A27" s="3" t="s">
        <v>63</v>
      </c>
      <c r="B27" s="11">
        <v>8.0000000000000002E-3</v>
      </c>
      <c r="C27" s="33">
        <v>208.51</v>
      </c>
      <c r="E27" s="18">
        <f>C27*B27</f>
        <v>1.66808</v>
      </c>
      <c r="F27" s="12">
        <f>$M$1</f>
        <v>3</v>
      </c>
      <c r="G27" s="18">
        <f>E27/F27</f>
        <v>0.55602666666666667</v>
      </c>
      <c r="H27" s="18">
        <f>G27</f>
        <v>0.55602666666666667</v>
      </c>
      <c r="J27" s="6"/>
      <c r="K27" s="6"/>
      <c r="L27" s="6"/>
      <c r="M27" s="6"/>
      <c r="U27" s="6"/>
    </row>
    <row r="28" spans="1:21" x14ac:dyDescent="0.2">
      <c r="A28" s="1" t="s">
        <v>378</v>
      </c>
      <c r="B28" s="15"/>
      <c r="C28" s="2"/>
      <c r="E28" s="17"/>
      <c r="F28" s="17"/>
      <c r="G28" s="17"/>
      <c r="H28" s="17"/>
      <c r="J28" s="6"/>
      <c r="K28" s="6"/>
      <c r="L28" s="6"/>
      <c r="M28" s="6"/>
      <c r="U28" s="6"/>
    </row>
    <row r="29" spans="1:21" x14ac:dyDescent="0.2">
      <c r="A29" s="3" t="s">
        <v>63</v>
      </c>
      <c r="B29" s="11">
        <f>0.03+0.0162</f>
        <v>4.6199999999999998E-2</v>
      </c>
      <c r="C29" s="33">
        <v>62.55</v>
      </c>
      <c r="E29" s="18">
        <f>C29*B29</f>
        <v>2.8898099999999998</v>
      </c>
      <c r="F29" s="12">
        <f>$M$1</f>
        <v>3</v>
      </c>
      <c r="G29" s="18">
        <f>E29/F29</f>
        <v>0.96326999999999996</v>
      </c>
      <c r="H29" s="18">
        <f>G29</f>
        <v>0.96326999999999996</v>
      </c>
      <c r="J29" s="6"/>
      <c r="K29" s="6"/>
      <c r="L29" s="6"/>
      <c r="M29" s="6"/>
      <c r="U29" s="6"/>
    </row>
    <row r="30" spans="1:21" x14ac:dyDescent="0.2">
      <c r="A30" s="1" t="s">
        <v>379</v>
      </c>
      <c r="B30" s="15"/>
      <c r="C30" s="2"/>
      <c r="E30" s="17"/>
      <c r="F30" s="17"/>
      <c r="G30" s="17"/>
      <c r="H30" s="17"/>
      <c r="J30" s="6"/>
      <c r="K30" s="6"/>
      <c r="L30" s="6"/>
      <c r="M30" s="6"/>
      <c r="U30" s="6"/>
    </row>
    <row r="31" spans="1:21" x14ac:dyDescent="0.2">
      <c r="A31" s="3" t="s">
        <v>62</v>
      </c>
      <c r="B31" s="11">
        <v>0.34670000000000001</v>
      </c>
      <c r="C31" s="33">
        <v>208.51</v>
      </c>
      <c r="E31" s="18">
        <f>C31*B31</f>
        <v>72.290417000000005</v>
      </c>
      <c r="F31" s="12">
        <f>$K$1</f>
        <v>3</v>
      </c>
      <c r="G31" s="18">
        <f>E31/F31</f>
        <v>24.096805666666668</v>
      </c>
      <c r="H31" s="18">
        <f>LARGE(G31:G32,1)</f>
        <v>24.096805666666668</v>
      </c>
      <c r="J31" s="6"/>
      <c r="K31" s="6"/>
      <c r="L31" s="6"/>
      <c r="M31" s="6"/>
      <c r="U31" s="6"/>
    </row>
    <row r="32" spans="1:21" x14ac:dyDescent="0.2">
      <c r="A32" s="3" t="s">
        <v>63</v>
      </c>
      <c r="B32" s="11">
        <v>0.34670000000000001</v>
      </c>
      <c r="C32" s="33">
        <v>208.51</v>
      </c>
      <c r="E32" s="18">
        <f>C32*B32</f>
        <v>72.290417000000005</v>
      </c>
      <c r="F32" s="12">
        <f>$M$1</f>
        <v>3</v>
      </c>
      <c r="G32" s="18">
        <f>E32/F32</f>
        <v>24.096805666666668</v>
      </c>
      <c r="H32" s="18"/>
      <c r="J32" s="6"/>
      <c r="K32" s="6"/>
      <c r="L32" s="6"/>
      <c r="M32" s="6"/>
      <c r="U32" s="6"/>
    </row>
    <row r="33" spans="1:21" ht="14.25" x14ac:dyDescent="0.2">
      <c r="A33"/>
      <c r="B33"/>
      <c r="C33"/>
      <c r="D33"/>
      <c r="E33"/>
      <c r="F33"/>
      <c r="G33"/>
      <c r="H33"/>
      <c r="J33" s="6"/>
      <c r="K33" s="6"/>
      <c r="L33" s="6"/>
      <c r="M33" s="6"/>
      <c r="U33" s="6"/>
    </row>
    <row r="34" spans="1:21" ht="14.25" x14ac:dyDescent="0.2">
      <c r="A34"/>
      <c r="B34"/>
      <c r="C34"/>
      <c r="D34"/>
      <c r="E34"/>
      <c r="F34"/>
      <c r="G34"/>
      <c r="H34"/>
      <c r="J34" s="6"/>
      <c r="K34" s="6"/>
      <c r="L34" s="6"/>
      <c r="M34" s="6"/>
      <c r="U34" s="6"/>
    </row>
    <row r="35" spans="1:21" ht="14.25" x14ac:dyDescent="0.2">
      <c r="A35"/>
      <c r="B35"/>
      <c r="C35"/>
      <c r="D35"/>
      <c r="E35"/>
      <c r="F35"/>
      <c r="G35"/>
      <c r="H35"/>
      <c r="J35" s="6"/>
      <c r="K35" s="6"/>
      <c r="L35" s="6"/>
      <c r="M35" s="6"/>
      <c r="U35" s="6"/>
    </row>
    <row r="36" spans="1:21" ht="14.25" x14ac:dyDescent="0.2">
      <c r="A36"/>
      <c r="B36"/>
      <c r="C36"/>
      <c r="D36"/>
      <c r="E36"/>
      <c r="F36"/>
      <c r="G36"/>
      <c r="H36"/>
      <c r="J36" s="6"/>
      <c r="K36" s="6"/>
      <c r="L36" s="6"/>
      <c r="M36" s="6"/>
      <c r="U36" s="6"/>
    </row>
    <row r="37" spans="1:21" x14ac:dyDescent="0.2">
      <c r="B37" s="6"/>
      <c r="E37" s="6"/>
      <c r="F37" s="6"/>
      <c r="G37" s="6"/>
      <c r="H37" s="6"/>
      <c r="J37" s="6"/>
      <c r="K37" s="6"/>
      <c r="L37" s="6"/>
      <c r="M37" s="6"/>
      <c r="U37" s="6"/>
    </row>
    <row r="38" spans="1:21" x14ac:dyDescent="0.2">
      <c r="B38" s="6"/>
      <c r="E38" s="6"/>
      <c r="F38" s="6"/>
      <c r="G38" s="6"/>
      <c r="H38" s="6"/>
      <c r="J38" s="6"/>
      <c r="K38" s="6"/>
      <c r="L38" s="6"/>
      <c r="M38" s="6"/>
      <c r="U38" s="6"/>
    </row>
    <row r="39" spans="1:21" x14ac:dyDescent="0.2">
      <c r="B39" s="6"/>
      <c r="E39" s="6"/>
      <c r="F39" s="6"/>
      <c r="G39" s="6"/>
      <c r="H39" s="6"/>
      <c r="J39" s="6"/>
      <c r="K39" s="6"/>
      <c r="L39" s="6"/>
      <c r="M39" s="6"/>
      <c r="U39" s="6"/>
    </row>
    <row r="40" spans="1:21" x14ac:dyDescent="0.2">
      <c r="B40" s="6"/>
      <c r="E40" s="6"/>
      <c r="F40" s="6"/>
      <c r="G40" s="6"/>
      <c r="H40" s="6"/>
      <c r="U40" s="6"/>
    </row>
    <row r="41" spans="1:21" x14ac:dyDescent="0.2">
      <c r="B41" s="6"/>
      <c r="E41" s="6"/>
      <c r="F41" s="6"/>
      <c r="G41" s="6"/>
      <c r="H41" s="6"/>
      <c r="U41" s="6"/>
    </row>
    <row r="42" spans="1:21" x14ac:dyDescent="0.2">
      <c r="B42" s="6"/>
      <c r="E42" s="6"/>
      <c r="F42" s="6"/>
      <c r="G42" s="6"/>
      <c r="H42" s="6"/>
      <c r="U42" s="6"/>
    </row>
    <row r="43" spans="1:21" x14ac:dyDescent="0.2">
      <c r="B43" s="6"/>
      <c r="E43" s="6"/>
      <c r="F43" s="6"/>
      <c r="G43" s="6"/>
      <c r="H43" s="6"/>
      <c r="U43" s="6"/>
    </row>
    <row r="44" spans="1:21" x14ac:dyDescent="0.2">
      <c r="B44" s="6"/>
      <c r="E44" s="6"/>
      <c r="F44" s="6"/>
      <c r="G44" s="6"/>
      <c r="H44" s="6"/>
      <c r="U44" s="6"/>
    </row>
    <row r="45" spans="1:21" x14ac:dyDescent="0.2">
      <c r="B45" s="6"/>
      <c r="E45" s="6"/>
      <c r="F45" s="6"/>
      <c r="G45" s="6"/>
      <c r="H45" s="6"/>
      <c r="U45" s="6"/>
    </row>
    <row r="46" spans="1:21" x14ac:dyDescent="0.2">
      <c r="B46" s="6"/>
      <c r="E46" s="6"/>
      <c r="F46" s="6"/>
      <c r="G46" s="6"/>
      <c r="H46" s="6"/>
      <c r="U46" s="6"/>
    </row>
    <row r="47" spans="1:21" x14ac:dyDescent="0.2">
      <c r="B47" s="6"/>
      <c r="E47" s="6"/>
      <c r="F47" s="6"/>
      <c r="G47" s="6"/>
      <c r="H47" s="6"/>
      <c r="U47" s="6"/>
    </row>
    <row r="48" spans="1:21" x14ac:dyDescent="0.2">
      <c r="B48" s="6"/>
      <c r="E48" s="6"/>
      <c r="F48" s="6"/>
      <c r="G48" s="6"/>
      <c r="H48" s="6"/>
      <c r="U48" s="6"/>
    </row>
    <row r="49" spans="2:21" x14ac:dyDescent="0.2">
      <c r="B49" s="6"/>
      <c r="E49" s="6"/>
      <c r="F49" s="6"/>
      <c r="G49" s="6"/>
      <c r="H49" s="6"/>
      <c r="U49" s="6"/>
    </row>
    <row r="50" spans="2:21" x14ac:dyDescent="0.2">
      <c r="B50" s="6"/>
      <c r="E50" s="6"/>
      <c r="F50" s="6"/>
      <c r="G50" s="6"/>
      <c r="H50" s="6"/>
      <c r="U50" s="6"/>
    </row>
    <row r="51" spans="2:21" x14ac:dyDescent="0.2">
      <c r="B51" s="6"/>
      <c r="E51" s="6"/>
      <c r="F51" s="6"/>
      <c r="G51" s="6"/>
      <c r="H51" s="6"/>
      <c r="U51" s="6"/>
    </row>
    <row r="52" spans="2:21" x14ac:dyDescent="0.2">
      <c r="B52" s="6"/>
      <c r="E52" s="6"/>
      <c r="F52" s="6"/>
      <c r="G52" s="6"/>
      <c r="H52" s="6"/>
      <c r="U52" s="6"/>
    </row>
    <row r="53" spans="2:21" x14ac:dyDescent="0.2">
      <c r="B53" s="6"/>
      <c r="E53" s="6"/>
      <c r="F53" s="6"/>
      <c r="G53" s="6"/>
      <c r="H53" s="6"/>
      <c r="U53" s="6"/>
    </row>
    <row r="54" spans="2:21" x14ac:dyDescent="0.2">
      <c r="B54" s="6"/>
      <c r="E54" s="6"/>
      <c r="F54" s="6"/>
      <c r="G54" s="6"/>
      <c r="H54" s="6"/>
      <c r="U54" s="6"/>
    </row>
    <row r="55" spans="2:21" x14ac:dyDescent="0.2">
      <c r="B55" s="6"/>
      <c r="E55" s="6"/>
      <c r="F55" s="6"/>
      <c r="G55" s="6"/>
      <c r="H55" s="6"/>
      <c r="U55" s="6"/>
    </row>
    <row r="56" spans="2:21" x14ac:dyDescent="0.2">
      <c r="B56" s="6"/>
      <c r="E56" s="6"/>
      <c r="F56" s="6"/>
      <c r="G56" s="6"/>
      <c r="H56" s="6"/>
      <c r="U56" s="6"/>
    </row>
    <row r="57" spans="2:21" x14ac:dyDescent="0.2">
      <c r="B57" s="6"/>
      <c r="E57" s="6"/>
      <c r="F57" s="6"/>
      <c r="G57" s="6"/>
      <c r="H57" s="6"/>
      <c r="U57" s="6"/>
    </row>
    <row r="58" spans="2:21" x14ac:dyDescent="0.2">
      <c r="B58" s="6"/>
      <c r="E58" s="6"/>
      <c r="F58" s="6"/>
      <c r="G58" s="6"/>
      <c r="H58" s="6"/>
      <c r="U58" s="6"/>
    </row>
    <row r="59" spans="2:21" x14ac:dyDescent="0.2">
      <c r="B59" s="6"/>
      <c r="E59" s="6"/>
      <c r="F59" s="6"/>
      <c r="G59" s="6"/>
      <c r="H59" s="6"/>
      <c r="U59" s="6"/>
    </row>
    <row r="60" spans="2:21" x14ac:dyDescent="0.2">
      <c r="B60" s="6"/>
      <c r="E60" s="6"/>
      <c r="F60" s="6"/>
      <c r="G60" s="6"/>
      <c r="H60" s="6"/>
      <c r="U60" s="6"/>
    </row>
    <row r="61" spans="2:21" x14ac:dyDescent="0.2">
      <c r="B61" s="6"/>
      <c r="E61" s="6"/>
      <c r="F61" s="6"/>
      <c r="G61" s="6"/>
      <c r="H61" s="6"/>
    </row>
    <row r="62" spans="2:21" x14ac:dyDescent="0.2">
      <c r="B62" s="6"/>
      <c r="E62" s="6"/>
      <c r="F62" s="6"/>
      <c r="G62" s="6"/>
      <c r="H62" s="6"/>
    </row>
    <row r="63" spans="2:21" x14ac:dyDescent="0.2">
      <c r="B63" s="6"/>
      <c r="E63" s="6"/>
      <c r="F63" s="6"/>
      <c r="G63" s="6"/>
      <c r="H63" s="6"/>
    </row>
    <row r="64" spans="2:21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83"/>
  <sheetViews>
    <sheetView showGridLines="0" zoomScale="115" zoomScaleNormal="115" workbookViewId="0">
      <pane xSplit="7" ySplit="1" topLeftCell="H2" activePane="bottomRight" state="frozen"/>
      <selection activeCell="T17" sqref="T17"/>
      <selection pane="topRight" activeCell="T17" sqref="T17"/>
      <selection pane="bottomLeft" activeCell="T17" sqref="T17"/>
      <selection pane="bottomRight" activeCell="T17" sqref="T17"/>
    </sheetView>
  </sheetViews>
  <sheetFormatPr defaultRowHeight="12.75" x14ac:dyDescent="0.2"/>
  <cols>
    <col min="1" max="1" width="40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2.62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16384" width="9" style="6"/>
  </cols>
  <sheetData>
    <row r="1" spans="1:18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RESUMO!D5</f>
        <v>5</v>
      </c>
      <c r="L1" s="54" t="s">
        <v>63</v>
      </c>
      <c r="M1" s="23">
        <f>RESUMO!E5</f>
        <v>11</v>
      </c>
      <c r="O1" s="24" t="s">
        <v>64</v>
      </c>
      <c r="P1" s="25">
        <f>SUM(H:H)</f>
        <v>93.812114999999977</v>
      </c>
      <c r="Q1" s="26" t="s">
        <v>94</v>
      </c>
      <c r="R1" s="27">
        <f>P1/8</f>
        <v>11.726514374999997</v>
      </c>
    </row>
    <row r="2" spans="1:18" x14ac:dyDescent="0.2">
      <c r="A2" s="1" t="s">
        <v>65</v>
      </c>
      <c r="B2" s="14"/>
      <c r="C2" s="2"/>
      <c r="E2" s="17"/>
      <c r="F2" s="17"/>
      <c r="G2" s="17"/>
      <c r="H2" s="17"/>
    </row>
    <row r="3" spans="1:18" x14ac:dyDescent="0.2">
      <c r="A3" s="3" t="s">
        <v>62</v>
      </c>
      <c r="B3" s="11">
        <v>2.58E-2</v>
      </c>
      <c r="C3" s="4">
        <v>545.66999999999996</v>
      </c>
      <c r="E3" s="18">
        <f>C3*B3</f>
        <v>14.078285999999999</v>
      </c>
      <c r="F3" s="12">
        <f>$K$1</f>
        <v>5</v>
      </c>
      <c r="G3" s="18">
        <f>E3/F3</f>
        <v>2.8156571999999995</v>
      </c>
      <c r="H3" s="18">
        <f>LARGE(G3:G4,1)</f>
        <v>2.8156571999999995</v>
      </c>
    </row>
    <row r="4" spans="1:18" x14ac:dyDescent="0.2">
      <c r="A4" s="3" t="s">
        <v>63</v>
      </c>
      <c r="B4" s="11">
        <v>5.0700000000000002E-2</v>
      </c>
      <c r="C4" s="4">
        <v>545.66999999999996</v>
      </c>
      <c r="E4" s="18">
        <f>C4*B4</f>
        <v>27.665468999999998</v>
      </c>
      <c r="F4" s="12">
        <f>$M$1</f>
        <v>11</v>
      </c>
      <c r="G4" s="18">
        <f>E4/F4</f>
        <v>2.5150426363636362</v>
      </c>
      <c r="H4" s="18"/>
    </row>
    <row r="5" spans="1:18" x14ac:dyDescent="0.2">
      <c r="A5" s="1" t="s">
        <v>66</v>
      </c>
      <c r="B5" s="14"/>
      <c r="C5" s="2"/>
      <c r="E5" s="17"/>
      <c r="F5" s="17"/>
      <c r="G5" s="17"/>
      <c r="H5" s="17"/>
    </row>
    <row r="6" spans="1:18" x14ac:dyDescent="0.2">
      <c r="A6" s="3" t="s">
        <v>62</v>
      </c>
      <c r="B6" s="11">
        <v>9.4999999999999998E-3</v>
      </c>
      <c r="C6" s="4">
        <v>88</v>
      </c>
      <c r="E6" s="18">
        <f>C6*B6</f>
        <v>0.83599999999999997</v>
      </c>
      <c r="F6" s="12">
        <f>$K$1</f>
        <v>5</v>
      </c>
      <c r="G6" s="18">
        <f>E6/F6</f>
        <v>0.16719999999999999</v>
      </c>
      <c r="H6" s="18">
        <f>LARGE(G6:G7,1)</f>
        <v>0.16719999999999999</v>
      </c>
    </row>
    <row r="7" spans="1:18" x14ac:dyDescent="0.2">
      <c r="A7" s="3" t="s">
        <v>63</v>
      </c>
      <c r="B7" s="11">
        <v>1.8700000000000001E-2</v>
      </c>
      <c r="C7" s="4">
        <v>88</v>
      </c>
      <c r="E7" s="18">
        <f>C7*B7</f>
        <v>1.6456000000000002</v>
      </c>
      <c r="F7" s="12">
        <f>$M$1</f>
        <v>11</v>
      </c>
      <c r="G7" s="18">
        <f>E7/F7</f>
        <v>0.14960000000000001</v>
      </c>
      <c r="H7" s="18"/>
    </row>
    <row r="8" spans="1:18" x14ac:dyDescent="0.2">
      <c r="A8" s="1" t="s">
        <v>67</v>
      </c>
      <c r="B8" s="14"/>
      <c r="C8" s="2"/>
      <c r="E8" s="17"/>
      <c r="F8" s="17"/>
      <c r="G8" s="17"/>
      <c r="H8" s="17"/>
    </row>
    <row r="9" spans="1:18" x14ac:dyDescent="0.2">
      <c r="A9" s="3" t="s">
        <v>62</v>
      </c>
      <c r="B9" s="11">
        <v>1.83E-2</v>
      </c>
      <c r="C9" s="4">
        <v>96</v>
      </c>
      <c r="E9" s="18">
        <f>C9*B9</f>
        <v>1.7568000000000001</v>
      </c>
      <c r="F9" s="12">
        <f>$K$1</f>
        <v>5</v>
      </c>
      <c r="G9" s="18">
        <f>E9/F9</f>
        <v>0.35136000000000001</v>
      </c>
      <c r="H9" s="18">
        <f>LARGE(G9:G10,1)</f>
        <v>0.35136000000000001</v>
      </c>
    </row>
    <row r="10" spans="1:18" x14ac:dyDescent="0.2">
      <c r="A10" s="3" t="s">
        <v>63</v>
      </c>
      <c r="B10" s="11">
        <v>3.5900000000000001E-2</v>
      </c>
      <c r="C10" s="4">
        <v>96</v>
      </c>
      <c r="E10" s="18">
        <f>C10*B10</f>
        <v>3.4464000000000001</v>
      </c>
      <c r="F10" s="12">
        <f>$M$1</f>
        <v>11</v>
      </c>
      <c r="G10" s="18">
        <f>E10/F10</f>
        <v>0.31330909090909093</v>
      </c>
      <c r="H10" s="18"/>
    </row>
    <row r="11" spans="1:18" x14ac:dyDescent="0.2">
      <c r="A11" s="1" t="s">
        <v>68</v>
      </c>
      <c r="B11" s="14"/>
      <c r="C11" s="2"/>
      <c r="E11" s="17"/>
      <c r="F11" s="17"/>
      <c r="G11" s="17"/>
      <c r="H11" s="17"/>
    </row>
    <row r="12" spans="1:18" x14ac:dyDescent="0.2">
      <c r="A12" s="3" t="s">
        <v>62</v>
      </c>
      <c r="B12" s="11">
        <v>0.13150000000000001</v>
      </c>
      <c r="C12" s="4">
        <v>40.07</v>
      </c>
      <c r="E12" s="18">
        <f>C12*B12</f>
        <v>5.2692050000000004</v>
      </c>
      <c r="F12" s="12">
        <f>$K$1</f>
        <v>5</v>
      </c>
      <c r="G12" s="18">
        <f>E12/F12</f>
        <v>1.053841</v>
      </c>
      <c r="H12" s="18">
        <f>LARGE(G12:G13,1)</f>
        <v>1.053841</v>
      </c>
    </row>
    <row r="13" spans="1:18" x14ac:dyDescent="0.2">
      <c r="A13" s="3" t="s">
        <v>63</v>
      </c>
      <c r="B13" s="11">
        <v>0.25819999999999999</v>
      </c>
      <c r="C13" s="4">
        <v>40.07</v>
      </c>
      <c r="E13" s="18">
        <f>C13*B13</f>
        <v>10.346074</v>
      </c>
      <c r="F13" s="12">
        <f>$M$1</f>
        <v>11</v>
      </c>
      <c r="G13" s="18">
        <f>E13/F13</f>
        <v>0.94055218181818179</v>
      </c>
      <c r="H13" s="18"/>
    </row>
    <row r="14" spans="1:18" x14ac:dyDescent="0.2">
      <c r="A14" s="1" t="s">
        <v>69</v>
      </c>
      <c r="B14" s="15"/>
      <c r="C14" s="2"/>
      <c r="E14" s="17"/>
      <c r="F14" s="17"/>
      <c r="G14" s="17"/>
      <c r="H14" s="17"/>
    </row>
    <row r="15" spans="1:18" x14ac:dyDescent="0.2">
      <c r="A15" s="3" t="s">
        <v>62</v>
      </c>
      <c r="B15" s="11">
        <v>0.36430000000000001</v>
      </c>
      <c r="C15" s="4">
        <v>47.53</v>
      </c>
      <c r="E15" s="18">
        <f>C15*B15</f>
        <v>17.315179000000001</v>
      </c>
      <c r="F15" s="12">
        <f>$K$1</f>
        <v>5</v>
      </c>
      <c r="G15" s="18">
        <f>E15/F15</f>
        <v>3.4630358000000001</v>
      </c>
      <c r="H15" s="18">
        <f>LARGE(G15:G16,1)</f>
        <v>3.4630358000000001</v>
      </c>
    </row>
    <row r="16" spans="1:18" x14ac:dyDescent="0.2">
      <c r="A16" s="3" t="s">
        <v>63</v>
      </c>
      <c r="B16" s="11">
        <v>0.71560000000000001</v>
      </c>
      <c r="C16" s="4">
        <v>47.53</v>
      </c>
      <c r="E16" s="18">
        <f>C16*B16</f>
        <v>34.012467999999998</v>
      </c>
      <c r="F16" s="12">
        <f>$M$1</f>
        <v>11</v>
      </c>
      <c r="G16" s="18">
        <f>E16/F16</f>
        <v>3.0920425454545453</v>
      </c>
      <c r="H16" s="18"/>
    </row>
    <row r="17" spans="1:8" x14ac:dyDescent="0.2">
      <c r="A17" s="1" t="s">
        <v>70</v>
      </c>
      <c r="B17" s="15"/>
      <c r="C17" s="2"/>
      <c r="E17" s="17"/>
      <c r="F17" s="17"/>
      <c r="G17" s="17"/>
      <c r="H17" s="17"/>
    </row>
    <row r="18" spans="1:8" x14ac:dyDescent="0.2">
      <c r="A18" s="3" t="s">
        <v>62</v>
      </c>
      <c r="B18" s="11">
        <v>0.17549999999999999</v>
      </c>
      <c r="C18" s="4">
        <v>47</v>
      </c>
      <c r="E18" s="18">
        <f>C18*B18</f>
        <v>8.2484999999999999</v>
      </c>
      <c r="F18" s="12">
        <f>$K$1</f>
        <v>5</v>
      </c>
      <c r="G18" s="18">
        <f>E18/F18</f>
        <v>1.6496999999999999</v>
      </c>
      <c r="H18" s="18">
        <f>LARGE(G18:G19,1)</f>
        <v>1.6496999999999999</v>
      </c>
    </row>
    <row r="19" spans="1:8" x14ac:dyDescent="0.2">
      <c r="A19" s="3" t="s">
        <v>63</v>
      </c>
      <c r="B19" s="11">
        <v>0.3448</v>
      </c>
      <c r="C19" s="4">
        <v>47</v>
      </c>
      <c r="E19" s="18">
        <f>C19*B19</f>
        <v>16.2056</v>
      </c>
      <c r="F19" s="12">
        <f>$M$1</f>
        <v>11</v>
      </c>
      <c r="G19" s="18">
        <f>E19/F19</f>
        <v>1.4732363636363637</v>
      </c>
      <c r="H19" s="18"/>
    </row>
    <row r="20" spans="1:8" x14ac:dyDescent="0.2">
      <c r="A20" s="1" t="s">
        <v>71</v>
      </c>
      <c r="B20" s="15"/>
      <c r="C20" s="2"/>
      <c r="E20" s="17"/>
      <c r="F20" s="17"/>
      <c r="G20" s="17"/>
      <c r="H20" s="17"/>
    </row>
    <row r="21" spans="1:8" x14ac:dyDescent="0.2">
      <c r="A21" s="3" t="s">
        <v>62</v>
      </c>
      <c r="B21" s="11">
        <v>0.128</v>
      </c>
      <c r="C21" s="4">
        <v>23</v>
      </c>
      <c r="E21" s="18">
        <f>C21*B21</f>
        <v>2.944</v>
      </c>
      <c r="F21" s="12">
        <f>$K$1</f>
        <v>5</v>
      </c>
      <c r="G21" s="18">
        <f>E21/F21</f>
        <v>0.58879999999999999</v>
      </c>
      <c r="H21" s="18">
        <f>LARGE(G21:G22,1)</f>
        <v>0.58879999999999999</v>
      </c>
    </row>
    <row r="22" spans="1:8" x14ac:dyDescent="0.2">
      <c r="A22" s="3" t="s">
        <v>63</v>
      </c>
      <c r="B22" s="11">
        <v>0.25140000000000001</v>
      </c>
      <c r="C22" s="4">
        <v>23</v>
      </c>
      <c r="E22" s="18">
        <f>C22*B22</f>
        <v>5.7822000000000005</v>
      </c>
      <c r="F22" s="12">
        <f>$M$1</f>
        <v>11</v>
      </c>
      <c r="G22" s="18">
        <f>E22/F22</f>
        <v>0.52565454545454549</v>
      </c>
      <c r="H22" s="18"/>
    </row>
    <row r="23" spans="1:8" x14ac:dyDescent="0.2">
      <c r="A23" s="1" t="s">
        <v>72</v>
      </c>
      <c r="B23" s="15"/>
      <c r="C23" s="2"/>
      <c r="E23" s="17"/>
      <c r="F23" s="17"/>
      <c r="G23" s="17"/>
      <c r="H23" s="17"/>
    </row>
    <row r="24" spans="1:8" x14ac:dyDescent="0.2">
      <c r="A24" s="3" t="s">
        <v>62</v>
      </c>
      <c r="B24" s="11">
        <v>2.1899999999999999E-2</v>
      </c>
      <c r="C24" s="4">
        <v>73</v>
      </c>
      <c r="E24" s="18">
        <f>C24*B24</f>
        <v>1.5987</v>
      </c>
      <c r="F24" s="12">
        <f>$K$1</f>
        <v>5</v>
      </c>
      <c r="G24" s="18">
        <f>E24/F24</f>
        <v>0.31974000000000002</v>
      </c>
      <c r="H24" s="18">
        <f>LARGE(G24:G25,1)</f>
        <v>0.31974000000000002</v>
      </c>
    </row>
    <row r="25" spans="1:8" x14ac:dyDescent="0.2">
      <c r="A25" s="3" t="s">
        <v>63</v>
      </c>
      <c r="B25" s="11">
        <v>4.3099999999999999E-2</v>
      </c>
      <c r="C25" s="4">
        <v>73</v>
      </c>
      <c r="E25" s="18">
        <f>C25*B25</f>
        <v>3.1463000000000001</v>
      </c>
      <c r="F25" s="12">
        <f>$M$1</f>
        <v>11</v>
      </c>
      <c r="G25" s="18">
        <f>E25/F25</f>
        <v>0.28602727272727274</v>
      </c>
      <c r="H25" s="18"/>
    </row>
    <row r="26" spans="1:8" x14ac:dyDescent="0.2">
      <c r="A26" s="1" t="s">
        <v>73</v>
      </c>
      <c r="B26" s="15"/>
      <c r="C26" s="2"/>
      <c r="E26" s="17"/>
      <c r="F26" s="17"/>
      <c r="G26" s="17"/>
      <c r="H26" s="17"/>
    </row>
    <row r="27" spans="1:8" x14ac:dyDescent="0.2">
      <c r="A27" s="3" t="s">
        <v>62</v>
      </c>
      <c r="B27" s="11">
        <v>0.15</v>
      </c>
      <c r="C27" s="4">
        <v>4.2300000000000004</v>
      </c>
      <c r="E27" s="18">
        <f>C27*B27</f>
        <v>0.63450000000000006</v>
      </c>
      <c r="F27" s="12">
        <f>$K$1</f>
        <v>5</v>
      </c>
      <c r="G27" s="18">
        <f>E27/F27</f>
        <v>0.12690000000000001</v>
      </c>
      <c r="H27" s="18">
        <f>LARGE(G27:G28,1)</f>
        <v>0.38454545454545458</v>
      </c>
    </row>
    <row r="28" spans="1:8" x14ac:dyDescent="0.2">
      <c r="A28" s="3" t="s">
        <v>63</v>
      </c>
      <c r="B28" s="11">
        <v>1</v>
      </c>
      <c r="C28" s="4">
        <v>4.2300000000000004</v>
      </c>
      <c r="E28" s="18">
        <f>C28*B28</f>
        <v>4.2300000000000004</v>
      </c>
      <c r="F28" s="12">
        <f>$M$1</f>
        <v>11</v>
      </c>
      <c r="G28" s="18">
        <f>E28/F28</f>
        <v>0.38454545454545458</v>
      </c>
      <c r="H28" s="18"/>
    </row>
    <row r="29" spans="1:8" x14ac:dyDescent="0.2">
      <c r="A29" s="1" t="s">
        <v>74</v>
      </c>
      <c r="B29" s="15"/>
      <c r="C29" s="2"/>
      <c r="E29" s="17"/>
      <c r="F29" s="17"/>
      <c r="G29" s="17"/>
      <c r="H29" s="17"/>
    </row>
    <row r="30" spans="1:8" x14ac:dyDescent="0.2">
      <c r="A30" s="3" t="s">
        <v>62</v>
      </c>
      <c r="B30" s="11">
        <v>0.15</v>
      </c>
      <c r="C30" s="4">
        <v>1.96</v>
      </c>
      <c r="E30" s="18">
        <f>C30*B30</f>
        <v>0.29399999999999998</v>
      </c>
      <c r="F30" s="12">
        <f>$K$1</f>
        <v>5</v>
      </c>
      <c r="G30" s="18">
        <f>E30/F30</f>
        <v>5.8799999999999998E-2</v>
      </c>
      <c r="H30" s="18">
        <f>LARGE(G30:G31,1)</f>
        <v>0.17818181818181819</v>
      </c>
    </row>
    <row r="31" spans="1:8" x14ac:dyDescent="0.2">
      <c r="A31" s="3" t="s">
        <v>63</v>
      </c>
      <c r="B31" s="11">
        <v>1</v>
      </c>
      <c r="C31" s="4">
        <v>1.96</v>
      </c>
      <c r="E31" s="18">
        <f>C31*B31</f>
        <v>1.96</v>
      </c>
      <c r="F31" s="12">
        <f>$M$1</f>
        <v>11</v>
      </c>
      <c r="G31" s="18">
        <f>E31/F31</f>
        <v>0.17818181818181819</v>
      </c>
      <c r="H31" s="18"/>
    </row>
    <row r="32" spans="1:8" x14ac:dyDescent="0.2">
      <c r="A32" s="1" t="s">
        <v>75</v>
      </c>
      <c r="B32" s="15"/>
      <c r="C32" s="2"/>
      <c r="E32" s="17"/>
      <c r="F32" s="17"/>
      <c r="G32" s="17"/>
      <c r="H32" s="17"/>
    </row>
    <row r="33" spans="1:8" x14ac:dyDescent="0.2">
      <c r="A33" s="3" t="s">
        <v>63</v>
      </c>
      <c r="B33" s="11">
        <v>0.33</v>
      </c>
      <c r="C33" s="4">
        <v>443.64</v>
      </c>
      <c r="E33" s="18">
        <f>C33*B33</f>
        <v>146.40119999999999</v>
      </c>
      <c r="F33" s="12">
        <f>$M$1</f>
        <v>11</v>
      </c>
      <c r="G33" s="18">
        <f>E33/F33</f>
        <v>13.309199999999999</v>
      </c>
      <c r="H33" s="18">
        <f>G33</f>
        <v>13.309199999999999</v>
      </c>
    </row>
    <row r="34" spans="1:8" x14ac:dyDescent="0.2">
      <c r="A34" s="1" t="s">
        <v>76</v>
      </c>
      <c r="B34" s="15"/>
      <c r="C34" s="2"/>
      <c r="E34" s="17"/>
      <c r="F34" s="17"/>
      <c r="G34" s="17"/>
      <c r="H34" s="17"/>
    </row>
    <row r="35" spans="1:8" x14ac:dyDescent="0.2">
      <c r="A35" s="3" t="s">
        <v>62</v>
      </c>
      <c r="B35" s="11">
        <v>4.9399999999999999E-2</v>
      </c>
      <c r="C35" s="4">
        <v>66.650000000000006</v>
      </c>
      <c r="E35" s="18">
        <f>C35*B35</f>
        <v>3.29251</v>
      </c>
      <c r="F35" s="12">
        <f>$K$1</f>
        <v>5</v>
      </c>
      <c r="G35" s="18">
        <f>E35/F35</f>
        <v>0.65850200000000003</v>
      </c>
      <c r="H35" s="18">
        <f>LARGE(G35:G36,1)</f>
        <v>0.65850200000000003</v>
      </c>
    </row>
    <row r="36" spans="1:8" x14ac:dyDescent="0.2">
      <c r="A36" s="3" t="s">
        <v>63</v>
      </c>
      <c r="B36" s="11">
        <v>9.7100000000000006E-2</v>
      </c>
      <c r="C36" s="4">
        <v>66.650000000000006</v>
      </c>
      <c r="E36" s="18">
        <f>C36*B36</f>
        <v>6.4717150000000006</v>
      </c>
      <c r="F36" s="12">
        <f>$M$1</f>
        <v>11</v>
      </c>
      <c r="G36" s="18">
        <f>E36/F36</f>
        <v>0.58833772727272737</v>
      </c>
      <c r="H36" s="18"/>
    </row>
    <row r="37" spans="1:8" x14ac:dyDescent="0.2">
      <c r="A37" s="1" t="s">
        <v>81</v>
      </c>
      <c r="B37" s="15"/>
      <c r="C37" s="2"/>
      <c r="E37" s="17"/>
      <c r="F37" s="17"/>
      <c r="G37" s="17"/>
      <c r="H37" s="17"/>
    </row>
    <row r="38" spans="1:8" x14ac:dyDescent="0.2">
      <c r="A38" s="3" t="s">
        <v>63</v>
      </c>
      <c r="B38" s="11">
        <v>0.15</v>
      </c>
      <c r="C38" s="16">
        <v>6.8</v>
      </c>
      <c r="E38" s="18">
        <f>C38*B38</f>
        <v>1.02</v>
      </c>
      <c r="F38" s="12">
        <f>$M$1</f>
        <v>11</v>
      </c>
      <c r="G38" s="18">
        <f>E38/F38</f>
        <v>9.2727272727272728E-2</v>
      </c>
      <c r="H38" s="18">
        <f>G38</f>
        <v>9.2727272727272728E-2</v>
      </c>
    </row>
    <row r="39" spans="1:8" x14ac:dyDescent="0.2">
      <c r="A39" s="1" t="s">
        <v>77</v>
      </c>
      <c r="B39" s="15"/>
      <c r="C39" s="2"/>
      <c r="E39" s="17"/>
      <c r="F39" s="17"/>
      <c r="G39" s="17"/>
      <c r="H39" s="17"/>
    </row>
    <row r="40" spans="1:8" x14ac:dyDescent="0.2">
      <c r="A40" s="3" t="s">
        <v>3</v>
      </c>
      <c r="B40" s="11">
        <v>0.5</v>
      </c>
      <c r="C40" s="4">
        <v>359.59</v>
      </c>
      <c r="E40" s="18">
        <f>C40*B40</f>
        <v>179.79499999999999</v>
      </c>
      <c r="F40" s="12">
        <f>$M$1</f>
        <v>11</v>
      </c>
      <c r="G40" s="18">
        <f>E40/F40</f>
        <v>16.344999999999999</v>
      </c>
      <c r="H40" s="18">
        <f>G40</f>
        <v>16.344999999999999</v>
      </c>
    </row>
    <row r="41" spans="1:8" x14ac:dyDescent="0.2">
      <c r="A41" s="1" t="s">
        <v>78</v>
      </c>
      <c r="B41" s="15"/>
      <c r="C41" s="2"/>
      <c r="E41" s="17"/>
      <c r="F41" s="17"/>
      <c r="G41" s="17"/>
      <c r="H41" s="17"/>
    </row>
    <row r="42" spans="1:8" x14ac:dyDescent="0.2">
      <c r="A42" s="3" t="s">
        <v>62</v>
      </c>
      <c r="B42" s="11">
        <v>0.22500000000000001</v>
      </c>
      <c r="C42" s="4">
        <v>50.6</v>
      </c>
      <c r="E42" s="18">
        <f>C42*B42</f>
        <v>11.385</v>
      </c>
      <c r="F42" s="12">
        <f>$K$1</f>
        <v>5</v>
      </c>
      <c r="G42" s="18">
        <f>E42/F42</f>
        <v>2.2770000000000001</v>
      </c>
      <c r="H42" s="18">
        <f>LARGE(G42:G43,1)</f>
        <v>10.694080000000001</v>
      </c>
    </row>
    <row r="43" spans="1:8" x14ac:dyDescent="0.2">
      <c r="A43" s="3" t="s">
        <v>63</v>
      </c>
      <c r="B43" s="11">
        <v>2.3248000000000002</v>
      </c>
      <c r="C43" s="4">
        <v>50.6</v>
      </c>
      <c r="E43" s="18">
        <f>C43*B43</f>
        <v>117.63488000000001</v>
      </c>
      <c r="F43" s="12">
        <f>$M$1</f>
        <v>11</v>
      </c>
      <c r="G43" s="18">
        <f>E43/F43</f>
        <v>10.694080000000001</v>
      </c>
      <c r="H43" s="18"/>
    </row>
    <row r="44" spans="1:8" x14ac:dyDescent="0.2">
      <c r="A44" s="1" t="s">
        <v>79</v>
      </c>
      <c r="B44" s="14"/>
      <c r="C44" s="2"/>
      <c r="E44" s="17"/>
      <c r="F44" s="17"/>
      <c r="G44" s="17"/>
      <c r="H44" s="17"/>
    </row>
    <row r="45" spans="1:8" x14ac:dyDescent="0.2">
      <c r="A45" s="3" t="s">
        <v>62</v>
      </c>
      <c r="B45" s="11">
        <v>0.1055</v>
      </c>
      <c r="C45" s="4">
        <v>429.9</v>
      </c>
      <c r="E45" s="18">
        <f>C45*B45</f>
        <v>45.354449999999993</v>
      </c>
      <c r="F45" s="12">
        <f>$K$1</f>
        <v>5</v>
      </c>
      <c r="G45" s="18">
        <f>E45/F45</f>
        <v>9.0708899999999986</v>
      </c>
      <c r="H45" s="18">
        <f>LARGE(G45:G46,1)</f>
        <v>11.615116363636362</v>
      </c>
    </row>
    <row r="46" spans="1:8" x14ac:dyDescent="0.2">
      <c r="A46" s="3" t="s">
        <v>63</v>
      </c>
      <c r="B46" s="11">
        <v>0.29720000000000002</v>
      </c>
      <c r="C46" s="4">
        <v>429.9</v>
      </c>
      <c r="E46" s="18">
        <f t="shared" ref="E46" si="0">C46*B46</f>
        <v>127.76627999999999</v>
      </c>
      <c r="F46" s="12">
        <f>$M$1</f>
        <v>11</v>
      </c>
      <c r="G46" s="18">
        <f>E46/F46</f>
        <v>11.615116363636362</v>
      </c>
      <c r="H46" s="18"/>
    </row>
    <row r="47" spans="1:8" x14ac:dyDescent="0.2">
      <c r="A47" s="1" t="s">
        <v>80</v>
      </c>
      <c r="B47" s="14"/>
      <c r="C47" s="2"/>
      <c r="E47" s="17"/>
      <c r="F47" s="17"/>
      <c r="G47" s="17"/>
      <c r="H47" s="17"/>
    </row>
    <row r="48" spans="1:8" x14ac:dyDescent="0.2">
      <c r="A48" s="3" t="s">
        <v>62</v>
      </c>
      <c r="B48" s="11">
        <v>3.7400000000000003E-2</v>
      </c>
      <c r="C48" s="4">
        <v>685.63</v>
      </c>
      <c r="E48" s="18">
        <f>C48*B48</f>
        <v>25.642562000000002</v>
      </c>
      <c r="F48" s="12">
        <f>$K$1</f>
        <v>5</v>
      </c>
      <c r="G48" s="18">
        <f>E48/F48</f>
        <v>5.1285124</v>
      </c>
      <c r="H48" s="18">
        <f>LARGE(G48:G49,1)</f>
        <v>6.5633489999999997</v>
      </c>
    </row>
    <row r="49" spans="1:8" x14ac:dyDescent="0.2">
      <c r="A49" s="3" t="s">
        <v>63</v>
      </c>
      <c r="B49" s="11">
        <v>0.1053</v>
      </c>
      <c r="C49" s="4">
        <v>685.63</v>
      </c>
      <c r="E49" s="18">
        <f>C49*B49</f>
        <v>72.196838999999997</v>
      </c>
      <c r="F49" s="12">
        <f>$M$1</f>
        <v>11</v>
      </c>
      <c r="G49" s="18">
        <f>E49/F49</f>
        <v>6.5633489999999997</v>
      </c>
      <c r="H49" s="18"/>
    </row>
    <row r="50" spans="1:8" x14ac:dyDescent="0.2">
      <c r="A50" s="1" t="s">
        <v>82</v>
      </c>
      <c r="B50" s="15"/>
      <c r="C50" s="2"/>
      <c r="E50" s="17"/>
      <c r="F50" s="17"/>
      <c r="G50" s="17"/>
      <c r="H50" s="17"/>
    </row>
    <row r="51" spans="1:8" x14ac:dyDescent="0.2">
      <c r="A51" s="3" t="s">
        <v>63</v>
      </c>
      <c r="B51" s="11">
        <v>0.15</v>
      </c>
      <c r="C51" s="4">
        <v>73.13</v>
      </c>
      <c r="E51" s="18">
        <f>C51*B51</f>
        <v>10.969499999999998</v>
      </c>
      <c r="F51" s="12">
        <f>$M$1</f>
        <v>11</v>
      </c>
      <c r="G51" s="18">
        <f>E51/F51</f>
        <v>0.99722727272727252</v>
      </c>
      <c r="H51" s="18">
        <f>G51</f>
        <v>0.99722727272727252</v>
      </c>
    </row>
    <row r="52" spans="1:8" x14ac:dyDescent="0.2">
      <c r="A52" s="1" t="s">
        <v>83</v>
      </c>
      <c r="B52" s="15"/>
      <c r="C52" s="2"/>
      <c r="E52" s="17"/>
      <c r="F52" s="17"/>
      <c r="G52" s="17"/>
      <c r="H52" s="17"/>
    </row>
    <row r="53" spans="1:8" x14ac:dyDescent="0.2">
      <c r="A53" s="3" t="s">
        <v>63</v>
      </c>
      <c r="B53" s="11">
        <v>0.6</v>
      </c>
      <c r="C53" s="4">
        <v>10.7</v>
      </c>
      <c r="E53" s="18">
        <f>C53*B53</f>
        <v>6.419999999999999</v>
      </c>
      <c r="F53" s="12">
        <f>$M$1</f>
        <v>11</v>
      </c>
      <c r="G53" s="18">
        <f>E53/F53</f>
        <v>0.58363636363636351</v>
      </c>
      <c r="H53" s="18">
        <f>G53</f>
        <v>0.58363636363636351</v>
      </c>
    </row>
    <row r="54" spans="1:8" x14ac:dyDescent="0.2">
      <c r="A54" s="1" t="s">
        <v>86</v>
      </c>
      <c r="B54" s="15"/>
      <c r="C54" s="2"/>
      <c r="E54" s="17"/>
      <c r="F54" s="17"/>
      <c r="G54" s="17"/>
      <c r="H54" s="17"/>
    </row>
    <row r="55" spans="1:8" x14ac:dyDescent="0.2">
      <c r="A55" s="3" t="s">
        <v>63</v>
      </c>
      <c r="B55" s="11">
        <v>11</v>
      </c>
      <c r="C55" s="4">
        <v>1.05</v>
      </c>
      <c r="E55" s="18">
        <f>C55*B55</f>
        <v>11.55</v>
      </c>
      <c r="F55" s="12">
        <f>$M$1</f>
        <v>11</v>
      </c>
      <c r="G55" s="18">
        <f>E55/F55</f>
        <v>1.05</v>
      </c>
      <c r="H55" s="18">
        <f>G55</f>
        <v>1.05</v>
      </c>
    </row>
    <row r="56" spans="1:8" x14ac:dyDescent="0.2">
      <c r="A56" s="1" t="s">
        <v>85</v>
      </c>
      <c r="B56" s="15"/>
      <c r="C56" s="2"/>
      <c r="E56" s="17"/>
      <c r="F56" s="17"/>
      <c r="G56" s="17"/>
      <c r="H56" s="17"/>
    </row>
    <row r="57" spans="1:8" x14ac:dyDescent="0.2">
      <c r="A57" s="3" t="s">
        <v>63</v>
      </c>
      <c r="B57" s="11">
        <v>1.173</v>
      </c>
      <c r="C57" s="4">
        <v>24.71</v>
      </c>
      <c r="E57" s="18">
        <f>C57*B57</f>
        <v>28.984830000000002</v>
      </c>
      <c r="F57" s="12">
        <f>$M$1</f>
        <v>11</v>
      </c>
      <c r="G57" s="18">
        <f>E57/F57</f>
        <v>2.6349845454545457</v>
      </c>
      <c r="H57" s="18">
        <f>G57</f>
        <v>2.6349845454545457</v>
      </c>
    </row>
    <row r="58" spans="1:8" x14ac:dyDescent="0.2">
      <c r="A58" s="1" t="s">
        <v>84</v>
      </c>
      <c r="B58" s="15"/>
      <c r="C58" s="2"/>
      <c r="E58" s="17"/>
      <c r="F58" s="17"/>
      <c r="G58" s="17"/>
      <c r="H58" s="17"/>
    </row>
    <row r="59" spans="1:8" x14ac:dyDescent="0.2">
      <c r="A59" s="3" t="s">
        <v>63</v>
      </c>
      <c r="B59" s="11">
        <v>3</v>
      </c>
      <c r="C59" s="4">
        <v>46.6</v>
      </c>
      <c r="E59" s="18">
        <f>C59*B59</f>
        <v>139.80000000000001</v>
      </c>
      <c r="F59" s="12">
        <f>$M$1</f>
        <v>11</v>
      </c>
      <c r="G59" s="18">
        <f>E59/F59</f>
        <v>12.709090909090911</v>
      </c>
      <c r="H59" s="18">
        <f>G59</f>
        <v>12.709090909090911</v>
      </c>
    </row>
    <row r="60" spans="1:8" x14ac:dyDescent="0.2">
      <c r="A60" s="1" t="s">
        <v>87</v>
      </c>
      <c r="B60" s="15"/>
      <c r="C60" s="2"/>
      <c r="E60" s="17"/>
      <c r="F60" s="17"/>
      <c r="G60" s="17"/>
      <c r="H60" s="17"/>
    </row>
    <row r="61" spans="1:8" x14ac:dyDescent="0.2">
      <c r="A61" s="3" t="s">
        <v>62</v>
      </c>
      <c r="B61" s="11">
        <v>0.67800000000000005</v>
      </c>
      <c r="C61" s="4">
        <v>1</v>
      </c>
      <c r="E61" s="18">
        <f>C61*B61</f>
        <v>0.67800000000000005</v>
      </c>
      <c r="F61" s="12">
        <f>$K$1</f>
        <v>5</v>
      </c>
      <c r="G61" s="18">
        <f>E61/F61</f>
        <v>0.1356</v>
      </c>
      <c r="H61" s="18">
        <f>LARGE(G61:G62,1)</f>
        <v>0.1356</v>
      </c>
    </row>
    <row r="62" spans="1:8" x14ac:dyDescent="0.2">
      <c r="A62" s="3" t="s">
        <v>63</v>
      </c>
      <c r="B62" s="11">
        <v>0.67800000000000005</v>
      </c>
      <c r="C62" s="4">
        <v>1</v>
      </c>
      <c r="E62" s="18">
        <f>C62*B62</f>
        <v>0.67800000000000005</v>
      </c>
      <c r="F62" s="12">
        <f>$M$1</f>
        <v>11</v>
      </c>
      <c r="G62" s="18">
        <f>E62/F62</f>
        <v>6.1636363636363642E-2</v>
      </c>
      <c r="H62" s="18"/>
    </row>
    <row r="63" spans="1:8" x14ac:dyDescent="0.2">
      <c r="A63" s="1" t="s">
        <v>88</v>
      </c>
      <c r="B63" s="15"/>
      <c r="C63" s="2"/>
      <c r="E63" s="17"/>
      <c r="F63" s="17"/>
      <c r="G63" s="17"/>
      <c r="H63" s="17"/>
    </row>
    <row r="64" spans="1:8" x14ac:dyDescent="0.2">
      <c r="A64" s="3" t="s">
        <v>62</v>
      </c>
      <c r="B64" s="11">
        <v>1.4593</v>
      </c>
      <c r="C64" s="4">
        <v>4</v>
      </c>
      <c r="E64" s="18">
        <f>C64*B64</f>
        <v>5.8372000000000002</v>
      </c>
      <c r="F64" s="12">
        <f>$K$1</f>
        <v>5</v>
      </c>
      <c r="G64" s="18">
        <f>E64/F64</f>
        <v>1.16744</v>
      </c>
      <c r="H64" s="18">
        <f>LARGE(G64:G65,1)</f>
        <v>1.16744</v>
      </c>
    </row>
    <row r="65" spans="1:8" x14ac:dyDescent="0.2">
      <c r="A65" s="3" t="s">
        <v>63</v>
      </c>
      <c r="B65" s="11">
        <v>1.4593</v>
      </c>
      <c r="C65" s="4">
        <v>4</v>
      </c>
      <c r="E65" s="18">
        <f>C65*B65</f>
        <v>5.8372000000000002</v>
      </c>
      <c r="F65" s="12">
        <f>$M$1</f>
        <v>11</v>
      </c>
      <c r="G65" s="18">
        <f>E65/F65</f>
        <v>0.53065454545454549</v>
      </c>
      <c r="H65" s="18"/>
    </row>
    <row r="66" spans="1:8" x14ac:dyDescent="0.2">
      <c r="A66" s="1" t="s">
        <v>90</v>
      </c>
      <c r="B66" s="15"/>
      <c r="C66" s="2"/>
      <c r="E66" s="17"/>
      <c r="F66" s="17"/>
      <c r="G66" s="17"/>
      <c r="H66" s="17"/>
    </row>
    <row r="67" spans="1:8" x14ac:dyDescent="0.2">
      <c r="A67" s="3" t="s">
        <v>62</v>
      </c>
      <c r="B67" s="11">
        <v>2.1339000000000001</v>
      </c>
      <c r="C67" s="4">
        <v>2</v>
      </c>
      <c r="E67" s="18">
        <f>C67*B67</f>
        <v>4.2678000000000003</v>
      </c>
      <c r="F67" s="12">
        <f>$K$1</f>
        <v>5</v>
      </c>
      <c r="G67" s="18">
        <f>E67/F67</f>
        <v>0.8535600000000001</v>
      </c>
      <c r="H67" s="18">
        <f>LARGE(G67:G68,1)</f>
        <v>0.8535600000000001</v>
      </c>
    </row>
    <row r="68" spans="1:8" x14ac:dyDescent="0.2">
      <c r="A68" s="3" t="s">
        <v>63</v>
      </c>
      <c r="B68" s="11">
        <v>2.1339000000000001</v>
      </c>
      <c r="C68" s="4">
        <v>2</v>
      </c>
      <c r="E68" s="18">
        <f>C68*B68</f>
        <v>4.2678000000000003</v>
      </c>
      <c r="F68" s="12">
        <f>$M$1</f>
        <v>11</v>
      </c>
      <c r="G68" s="18">
        <f>E68/F68</f>
        <v>0.38798181818181821</v>
      </c>
      <c r="H68" s="18"/>
    </row>
    <row r="69" spans="1:8" x14ac:dyDescent="0.2">
      <c r="A69" s="1" t="s">
        <v>89</v>
      </c>
      <c r="B69" s="15"/>
      <c r="C69" s="2"/>
      <c r="E69" s="17"/>
      <c r="F69" s="17"/>
      <c r="G69" s="17"/>
      <c r="H69" s="17"/>
    </row>
    <row r="70" spans="1:8" x14ac:dyDescent="0.2">
      <c r="A70" s="3" t="s">
        <v>62</v>
      </c>
      <c r="B70" s="11">
        <v>1.5444</v>
      </c>
      <c r="C70" s="4">
        <v>1</v>
      </c>
      <c r="E70" s="18">
        <f>C70*B70</f>
        <v>1.5444</v>
      </c>
      <c r="F70" s="12">
        <f>$K$1</f>
        <v>5</v>
      </c>
      <c r="G70" s="18">
        <f>E70/F70</f>
        <v>0.30887999999999999</v>
      </c>
      <c r="H70" s="18">
        <f>LARGE(G70:G71,1)</f>
        <v>0.30887999999999999</v>
      </c>
    </row>
    <row r="71" spans="1:8" x14ac:dyDescent="0.2">
      <c r="A71" s="3" t="s">
        <v>63</v>
      </c>
      <c r="B71" s="11">
        <v>1.5444</v>
      </c>
      <c r="C71" s="4">
        <v>1</v>
      </c>
      <c r="E71" s="18">
        <f>C71*B71</f>
        <v>1.5444</v>
      </c>
      <c r="F71" s="12">
        <f>$M$1</f>
        <v>11</v>
      </c>
      <c r="G71" s="18">
        <f>E71/F71</f>
        <v>0.1404</v>
      </c>
      <c r="H71" s="18"/>
    </row>
    <row r="72" spans="1:8" x14ac:dyDescent="0.2">
      <c r="A72" s="1" t="s">
        <v>91</v>
      </c>
      <c r="B72" s="15"/>
      <c r="C72" s="2"/>
      <c r="E72" s="17"/>
      <c r="F72" s="17"/>
      <c r="G72" s="17"/>
      <c r="H72" s="17"/>
    </row>
    <row r="73" spans="1:8" x14ac:dyDescent="0.2">
      <c r="A73" s="3" t="s">
        <v>62</v>
      </c>
      <c r="B73" s="11">
        <v>2.7511000000000001</v>
      </c>
      <c r="C73" s="4">
        <v>3</v>
      </c>
      <c r="E73" s="18">
        <f>C73*B73</f>
        <v>8.2532999999999994</v>
      </c>
      <c r="F73" s="12">
        <f>$K$1</f>
        <v>5</v>
      </c>
      <c r="G73" s="18">
        <f>E73/F73</f>
        <v>1.6506599999999998</v>
      </c>
      <c r="H73" s="18">
        <f>LARGE(G73:G74,1)</f>
        <v>1.6506599999999998</v>
      </c>
    </row>
    <row r="74" spans="1:8" x14ac:dyDescent="0.2">
      <c r="A74" s="3" t="s">
        <v>63</v>
      </c>
      <c r="B74" s="11">
        <v>2.7511000000000001</v>
      </c>
      <c r="C74" s="4">
        <v>3</v>
      </c>
      <c r="E74" s="18">
        <f>C74*B74</f>
        <v>8.2532999999999994</v>
      </c>
      <c r="F74" s="12">
        <f>$M$1</f>
        <v>11</v>
      </c>
      <c r="G74" s="18">
        <f>E74/F74</f>
        <v>0.75029999999999997</v>
      </c>
      <c r="H74" s="18"/>
    </row>
    <row r="75" spans="1:8" x14ac:dyDescent="0.2">
      <c r="A75" s="1" t="s">
        <v>92</v>
      </c>
      <c r="B75" s="14"/>
      <c r="C75" s="2"/>
      <c r="E75" s="17"/>
      <c r="F75" s="17"/>
      <c r="G75" s="17"/>
      <c r="H75" s="17"/>
    </row>
    <row r="76" spans="1:8" x14ac:dyDescent="0.2">
      <c r="A76" s="3" t="s">
        <v>62</v>
      </c>
      <c r="B76" s="11">
        <v>3.6775000000000002</v>
      </c>
      <c r="C76" s="4">
        <v>2</v>
      </c>
      <c r="E76" s="18">
        <f>C76*B76</f>
        <v>7.3550000000000004</v>
      </c>
      <c r="F76" s="12">
        <f>$K$1</f>
        <v>5</v>
      </c>
      <c r="G76" s="18">
        <f>E76/F76</f>
        <v>1.4710000000000001</v>
      </c>
      <c r="H76" s="18">
        <f>LARGE(G76:G77,1)</f>
        <v>1.4710000000000001</v>
      </c>
    </row>
    <row r="77" spans="1:8" x14ac:dyDescent="0.2">
      <c r="A77" s="3" t="s">
        <v>63</v>
      </c>
      <c r="B77" s="11">
        <v>3.6775000000000002</v>
      </c>
      <c r="C77" s="4">
        <v>2</v>
      </c>
      <c r="E77" s="18">
        <f>C77*B77</f>
        <v>7.3550000000000004</v>
      </c>
      <c r="F77" s="12">
        <f>$M$1</f>
        <v>11</v>
      </c>
      <c r="G77" s="18">
        <f>E77/F77</f>
        <v>0.6686363636363637</v>
      </c>
      <c r="H77" s="18"/>
    </row>
    <row r="78" spans="1:8" x14ac:dyDescent="0.2">
      <c r="B78" s="6"/>
      <c r="E78" s="6"/>
      <c r="F78" s="6"/>
      <c r="G78" s="6"/>
      <c r="H78" s="6"/>
    </row>
    <row r="79" spans="1:8" x14ac:dyDescent="0.2">
      <c r="B79" s="6"/>
      <c r="E79" s="6"/>
      <c r="F79" s="6"/>
      <c r="G79" s="6"/>
      <c r="H79" s="6"/>
    </row>
    <row r="80" spans="1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</row>
    <row r="83" spans="2:8" x14ac:dyDescent="0.2">
      <c r="B83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C116"/>
  <sheetViews>
    <sheetView showGridLines="0" zoomScale="85" zoomScaleNormal="85" workbookViewId="0"/>
  </sheetViews>
  <sheetFormatPr defaultRowHeight="12.75" x14ac:dyDescent="0.2"/>
  <cols>
    <col min="1" max="1" width="68.875" style="6" bestFit="1" customWidth="1"/>
    <col min="2" max="2" width="14.75" style="9" bestFit="1" customWidth="1"/>
    <col min="3" max="3" width="12.125" style="6" bestFit="1" customWidth="1"/>
    <col min="4" max="4" width="2.75" style="6" customWidth="1"/>
    <col min="5" max="5" width="6" style="9" bestFit="1" customWidth="1"/>
    <col min="6" max="6" width="4.375" style="9" bestFit="1" customWidth="1"/>
    <col min="7" max="8" width="5.125" style="9" bestFit="1" customWidth="1"/>
    <col min="9" max="9" width="2.75" style="6" customWidth="1"/>
    <col min="10" max="10" width="13.5" style="9" bestFit="1" customWidth="1"/>
    <col min="11" max="11" width="2.125" style="9" bestFit="1" customWidth="1"/>
    <col min="12" max="12" width="10.25" style="9" bestFit="1" customWidth="1"/>
    <col min="13" max="13" width="2.125" style="9" bestFit="1" customWidth="1"/>
    <col min="14" max="14" width="2.75" style="6" customWidth="1"/>
    <col min="15" max="15" width="4" style="6" bestFit="1" customWidth="1"/>
    <col min="16" max="16" width="5.625" style="6" bestFit="1" customWidth="1"/>
    <col min="17" max="17" width="5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6.375" style="9" bestFit="1" customWidth="1"/>
    <col min="22" max="22" width="5.125" style="9" bestFit="1" customWidth="1"/>
    <col min="23" max="23" width="9.375" style="9" bestFit="1" customWidth="1"/>
    <col min="24" max="24" width="9" style="9" bestFit="1" customWidth="1"/>
    <col min="25" max="25" width="11.25" style="9" bestFit="1" customWidth="1"/>
    <col min="26" max="26" width="10.625" style="9" bestFit="1" customWidth="1"/>
    <col min="27" max="27" width="11.5" style="6" bestFit="1" customWidth="1"/>
    <col min="28" max="28" width="9" style="6" bestFit="1" customWidth="1"/>
    <col min="29" max="29" width="10.875" style="6" bestFit="1" customWidth="1"/>
    <col min="30" max="16384" width="9" style="6"/>
  </cols>
  <sheetData>
    <row r="1" spans="1:29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RESUMO!D35</f>
        <v>5</v>
      </c>
      <c r="L1" s="54" t="s">
        <v>63</v>
      </c>
      <c r="M1" s="23">
        <f>RESUMO!E35</f>
        <v>5</v>
      </c>
      <c r="O1" s="24" t="s">
        <v>64</v>
      </c>
      <c r="P1" s="25">
        <f>SUM(H2:H5)</f>
        <v>15.54233041256</v>
      </c>
      <c r="Q1" s="26" t="s">
        <v>94</v>
      </c>
      <c r="R1" s="27">
        <f>P1/8</f>
        <v>1.94279130157</v>
      </c>
    </row>
    <row r="2" spans="1:29" x14ac:dyDescent="0.2">
      <c r="A2" s="1" t="s">
        <v>210</v>
      </c>
      <c r="B2" s="15"/>
      <c r="C2" s="2"/>
      <c r="E2" s="17"/>
      <c r="F2" s="17"/>
      <c r="G2" s="17"/>
      <c r="H2" s="17"/>
      <c r="X2" s="9" t="s">
        <v>198</v>
      </c>
      <c r="Y2" s="9" t="s">
        <v>63</v>
      </c>
      <c r="Z2" s="9" t="s">
        <v>209</v>
      </c>
      <c r="AA2" s="9"/>
      <c r="AB2" s="45" t="s">
        <v>62</v>
      </c>
      <c r="AC2" s="45" t="s">
        <v>63</v>
      </c>
    </row>
    <row r="3" spans="1:29" x14ac:dyDescent="0.2">
      <c r="A3" s="3" t="s">
        <v>62</v>
      </c>
      <c r="B3" s="11">
        <v>1.82049313</v>
      </c>
      <c r="C3" s="33">
        <v>42.52</v>
      </c>
      <c r="E3" s="18">
        <f>C3*B3</f>
        <v>77.407367887600003</v>
      </c>
      <c r="F3" s="12">
        <f>$K$1</f>
        <v>5</v>
      </c>
      <c r="G3" s="18">
        <f>E3/F3</f>
        <v>15.481473577520001</v>
      </c>
      <c r="H3" s="18">
        <f>LARGE(G3:G4,1)</f>
        <v>15.54233041256</v>
      </c>
      <c r="V3" s="32" t="s">
        <v>42</v>
      </c>
      <c r="W3" s="11">
        <v>8.3000000000000001E-3</v>
      </c>
      <c r="X3" s="40">
        <v>1.4811000000000001</v>
      </c>
      <c r="Y3" s="40">
        <v>2.3433000000000002</v>
      </c>
      <c r="Z3" s="40"/>
      <c r="AA3" s="40"/>
      <c r="AB3" s="40">
        <f>X3*W3</f>
        <v>1.2293130000000001E-2</v>
      </c>
      <c r="AC3" s="40">
        <f>Y3*W3</f>
        <v>1.944939E-2</v>
      </c>
    </row>
    <row r="4" spans="1:29" x14ac:dyDescent="0.2">
      <c r="A4" s="3" t="s">
        <v>63</v>
      </c>
      <c r="B4" s="11">
        <v>1.8276493899999999</v>
      </c>
      <c r="C4" s="33">
        <v>42.52</v>
      </c>
      <c r="E4" s="18">
        <f>C4*B4</f>
        <v>77.711652062799999</v>
      </c>
      <c r="F4" s="12">
        <f>$M$1</f>
        <v>5</v>
      </c>
      <c r="G4" s="18">
        <f>E4/F4</f>
        <v>15.54233041256</v>
      </c>
      <c r="H4" s="18"/>
      <c r="W4" s="40"/>
      <c r="X4" s="40"/>
      <c r="Y4" s="11">
        <v>1.8082</v>
      </c>
      <c r="Z4" s="11">
        <v>1.8082</v>
      </c>
      <c r="AA4" s="40"/>
      <c r="AB4" s="40">
        <f>Z4</f>
        <v>1.8082</v>
      </c>
      <c r="AC4" s="40">
        <f>Y4</f>
        <v>1.8082</v>
      </c>
    </row>
    <row r="5" spans="1:29" x14ac:dyDescent="0.2">
      <c r="B5" s="6"/>
      <c r="E5" s="6"/>
      <c r="F5" s="6"/>
      <c r="G5" s="6"/>
      <c r="H5" s="6"/>
      <c r="W5" s="40"/>
      <c r="X5" s="40"/>
      <c r="Y5" s="40"/>
      <c r="Z5" s="40"/>
      <c r="AA5" s="40"/>
      <c r="AB5" s="42">
        <f>SUM(AB3:AB4)</f>
        <v>1.82049313</v>
      </c>
      <c r="AC5" s="42">
        <f>SUM(AC3:AC4)</f>
        <v>1.8276493899999999</v>
      </c>
    </row>
    <row r="6" spans="1:29" x14ac:dyDescent="0.2">
      <c r="B6" s="6"/>
      <c r="E6" s="6"/>
      <c r="F6" s="6"/>
      <c r="G6" s="6"/>
      <c r="H6" s="6"/>
    </row>
    <row r="7" spans="1:29" x14ac:dyDescent="0.2">
      <c r="B7" s="6"/>
      <c r="E7" s="6"/>
      <c r="F7" s="6"/>
      <c r="G7" s="6"/>
      <c r="H7" s="6"/>
      <c r="U7" s="6"/>
      <c r="V7" s="6"/>
      <c r="W7" s="6"/>
      <c r="X7" s="6"/>
      <c r="Y7" s="6"/>
      <c r="Z7" s="6"/>
    </row>
    <row r="8" spans="1:29" ht="13.5" thickBot="1" x14ac:dyDescent="0.25">
      <c r="B8" s="6"/>
      <c r="E8" s="6"/>
      <c r="F8" s="6"/>
      <c r="G8" s="6"/>
      <c r="H8" s="6"/>
      <c r="T8" s="9"/>
      <c r="U8" s="6"/>
      <c r="V8" s="6"/>
      <c r="W8" s="6"/>
      <c r="X8" s="6"/>
      <c r="Y8" s="6"/>
      <c r="Z8" s="6"/>
    </row>
    <row r="9" spans="1:29" ht="13.5" thickBot="1" x14ac:dyDescent="0.25">
      <c r="A9" s="7" t="s">
        <v>58</v>
      </c>
      <c r="B9" s="10" t="s">
        <v>93</v>
      </c>
      <c r="C9" s="5" t="s">
        <v>59</v>
      </c>
      <c r="E9" s="10" t="s">
        <v>60</v>
      </c>
      <c r="F9" s="10" t="s">
        <v>61</v>
      </c>
      <c r="G9" s="10" t="s">
        <v>64</v>
      </c>
      <c r="H9" s="10" t="s">
        <v>64</v>
      </c>
      <c r="J9" s="20" t="s">
        <v>62</v>
      </c>
      <c r="K9" s="21">
        <f>RESUMO!D36</f>
        <v>5</v>
      </c>
      <c r="L9" s="22" t="s">
        <v>63</v>
      </c>
      <c r="M9" s="23">
        <f>RESUMO!E36</f>
        <v>4</v>
      </c>
      <c r="O9" s="24" t="s">
        <v>64</v>
      </c>
      <c r="P9" s="25">
        <f>SUM(H9:H24)</f>
        <v>65.847450728000013</v>
      </c>
      <c r="Q9" s="26" t="s">
        <v>94</v>
      </c>
      <c r="R9" s="27">
        <f>P9/8</f>
        <v>8.2309313410000016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">
      <c r="A10" s="1" t="s">
        <v>213</v>
      </c>
      <c r="B10" s="15"/>
      <c r="C10" s="2"/>
      <c r="E10" s="17"/>
      <c r="F10" s="17"/>
      <c r="G10" s="17"/>
      <c r="H10" s="17"/>
      <c r="J10" s="6"/>
      <c r="K10" s="6"/>
      <c r="L10" s="6"/>
      <c r="M10" s="6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">
      <c r="A11" s="3" t="s">
        <v>62</v>
      </c>
      <c r="B11" s="11">
        <v>2.1269638000000004</v>
      </c>
      <c r="C11" s="34">
        <v>22</v>
      </c>
      <c r="E11" s="18">
        <f>C11*B11</f>
        <v>46.793203600000012</v>
      </c>
      <c r="F11" s="12">
        <f>$K$9</f>
        <v>5</v>
      </c>
      <c r="G11" s="18">
        <f>E11/F11</f>
        <v>9.3586407200000021</v>
      </c>
      <c r="H11" s="18">
        <f>LARGE(G11:G12,1)</f>
        <v>9.3586407200000021</v>
      </c>
      <c r="J11" s="6"/>
      <c r="K11" s="6"/>
      <c r="L11" s="6"/>
      <c r="M11" s="6"/>
      <c r="T11" s="40"/>
      <c r="U11" s="40"/>
      <c r="V11" s="40" t="s">
        <v>211</v>
      </c>
      <c r="W11" s="40" t="s">
        <v>212</v>
      </c>
      <c r="X11" s="40" t="s">
        <v>220</v>
      </c>
      <c r="Y11" s="40" t="s">
        <v>222</v>
      </c>
      <c r="Z11" s="40"/>
      <c r="AA11" s="40"/>
      <c r="AB11" s="42" t="s">
        <v>162</v>
      </c>
      <c r="AC11" s="42" t="s">
        <v>163</v>
      </c>
    </row>
    <row r="12" spans="1:29" x14ac:dyDescent="0.2">
      <c r="A12" s="3" t="s">
        <v>63</v>
      </c>
      <c r="B12" s="11">
        <v>1.6940798000000001</v>
      </c>
      <c r="C12" s="34">
        <v>22</v>
      </c>
      <c r="E12" s="18">
        <f>C12*B12</f>
        <v>37.269755600000003</v>
      </c>
      <c r="F12" s="12">
        <f>$M$9</f>
        <v>4</v>
      </c>
      <c r="G12" s="18">
        <f>E12/F12</f>
        <v>9.3174389000000009</v>
      </c>
      <c r="H12" s="18"/>
      <c r="J12" s="6"/>
      <c r="K12" s="6"/>
      <c r="L12" s="6"/>
      <c r="M12" s="6"/>
      <c r="T12" s="40"/>
      <c r="U12" s="40"/>
      <c r="V12" s="11">
        <v>0.87450000000000006</v>
      </c>
      <c r="W12" s="11">
        <v>1.0978000000000001</v>
      </c>
      <c r="X12" s="40"/>
      <c r="Y12" s="40"/>
      <c r="Z12" s="40"/>
      <c r="AA12" s="40"/>
      <c r="AB12" s="40">
        <f>V12</f>
        <v>0.87450000000000006</v>
      </c>
      <c r="AC12" s="40">
        <f>W12</f>
        <v>1.0978000000000001</v>
      </c>
    </row>
    <row r="13" spans="1:29" x14ac:dyDescent="0.2">
      <c r="A13" s="1" t="s">
        <v>214</v>
      </c>
      <c r="B13" s="15"/>
      <c r="C13" s="2"/>
      <c r="E13" s="17"/>
      <c r="F13" s="17"/>
      <c r="G13" s="17"/>
      <c r="H13" s="17"/>
      <c r="J13" s="6"/>
      <c r="K13" s="6"/>
      <c r="L13" s="6"/>
      <c r="M13" s="6"/>
      <c r="T13" s="41" t="s">
        <v>44</v>
      </c>
      <c r="U13" s="11">
        <v>5.3999999999999999E-2</v>
      </c>
      <c r="V13" s="40"/>
      <c r="W13" s="40">
        <v>1.9633</v>
      </c>
      <c r="X13" s="40">
        <v>1.24</v>
      </c>
      <c r="Y13" s="40"/>
      <c r="Z13" s="40"/>
      <c r="AA13" s="40"/>
      <c r="AB13" s="40">
        <f>X13*U13</f>
        <v>6.6960000000000006E-2</v>
      </c>
      <c r="AC13" s="40">
        <f>W13*U13</f>
        <v>0.10601820000000001</v>
      </c>
    </row>
    <row r="14" spans="1:29" x14ac:dyDescent="0.2">
      <c r="A14" s="3" t="s">
        <v>62</v>
      </c>
      <c r="B14" s="11">
        <v>4.4261039999999996</v>
      </c>
      <c r="C14" s="34">
        <v>22</v>
      </c>
      <c r="E14" s="18">
        <f>C14*B14</f>
        <v>97.374287999999993</v>
      </c>
      <c r="F14" s="12">
        <f>$K$9</f>
        <v>5</v>
      </c>
      <c r="G14" s="18">
        <f>E14/F14</f>
        <v>19.4748576</v>
      </c>
      <c r="H14" s="18">
        <f>LARGE(G14:G15,1)</f>
        <v>19.4748576</v>
      </c>
      <c r="J14" s="6"/>
      <c r="K14" s="6"/>
      <c r="L14" s="6"/>
      <c r="M14" s="6"/>
      <c r="T14" s="41" t="s">
        <v>5</v>
      </c>
      <c r="U14" s="11">
        <v>0.70199999999999996</v>
      </c>
      <c r="V14" s="40"/>
      <c r="W14" s="40">
        <v>1.0800000000000001E-2</v>
      </c>
      <c r="X14" s="40"/>
      <c r="Y14" s="40">
        <v>7.6899999999999996E-2</v>
      </c>
      <c r="Z14" s="40"/>
      <c r="AA14" s="40"/>
      <c r="AB14" s="40">
        <f>Y14*U14</f>
        <v>5.3983799999999992E-2</v>
      </c>
      <c r="AC14" s="40">
        <f>W14*U14</f>
        <v>7.5816E-3</v>
      </c>
    </row>
    <row r="15" spans="1:29" x14ac:dyDescent="0.2">
      <c r="A15" s="3" t="s">
        <v>63</v>
      </c>
      <c r="B15" s="11">
        <v>2.9962955</v>
      </c>
      <c r="C15" s="34">
        <v>22</v>
      </c>
      <c r="E15" s="18">
        <f>C15*B15</f>
        <v>65.918501000000006</v>
      </c>
      <c r="F15" s="12">
        <f>$M$9</f>
        <v>4</v>
      </c>
      <c r="G15" s="18">
        <f>E15/F15</f>
        <v>16.479625250000002</v>
      </c>
      <c r="H15" s="18"/>
      <c r="J15" s="6"/>
      <c r="K15" s="6"/>
      <c r="L15" s="6"/>
      <c r="M15" s="6"/>
      <c r="T15" s="41" t="s">
        <v>6</v>
      </c>
      <c r="U15" s="11">
        <v>1.0880000000000001</v>
      </c>
      <c r="V15" s="40"/>
      <c r="W15" s="40">
        <v>0.11</v>
      </c>
      <c r="X15" s="40"/>
      <c r="Y15" s="40">
        <v>1.04</v>
      </c>
      <c r="Z15" s="40"/>
      <c r="AA15" s="40"/>
      <c r="AB15" s="40">
        <f>Y15*U15</f>
        <v>1.1315200000000001</v>
      </c>
      <c r="AC15" s="40">
        <f>W15*U15</f>
        <v>0.11968000000000001</v>
      </c>
    </row>
    <row r="16" spans="1:29" x14ac:dyDescent="0.2">
      <c r="A16" s="1" t="s">
        <v>215</v>
      </c>
      <c r="B16" s="15"/>
      <c r="C16" s="2"/>
      <c r="E16" s="17"/>
      <c r="F16" s="17"/>
      <c r="G16" s="17"/>
      <c r="H16" s="17"/>
      <c r="J16" s="6"/>
      <c r="K16" s="6"/>
      <c r="L16" s="6"/>
      <c r="M16" s="6"/>
      <c r="T16" s="41" t="s">
        <v>45</v>
      </c>
      <c r="U16" s="11">
        <v>1</v>
      </c>
      <c r="V16" s="40"/>
      <c r="W16" s="40">
        <v>0.36299999999999999</v>
      </c>
      <c r="X16" s="40"/>
      <c r="Y16" s="40"/>
      <c r="Z16" s="40"/>
      <c r="AA16" s="40"/>
      <c r="AB16" s="40"/>
      <c r="AC16" s="40">
        <f>W16*U16</f>
        <v>0.36299999999999999</v>
      </c>
    </row>
    <row r="17" spans="1:29" x14ac:dyDescent="0.2">
      <c r="A17" s="3" t="s">
        <v>62</v>
      </c>
      <c r="B17" s="11">
        <v>7.3628983200000011</v>
      </c>
      <c r="C17" s="34">
        <v>22</v>
      </c>
      <c r="E17" s="18">
        <f>C17*B17</f>
        <v>161.98376304000001</v>
      </c>
      <c r="F17" s="12">
        <f>$K$9</f>
        <v>5</v>
      </c>
      <c r="G17" s="18">
        <f>E17/F17</f>
        <v>32.396752608</v>
      </c>
      <c r="H17" s="18">
        <f>LARGE(G17:G18,1)</f>
        <v>32.396752608</v>
      </c>
      <c r="J17" s="6"/>
      <c r="K17" s="6"/>
      <c r="L17" s="6"/>
      <c r="M17" s="6"/>
      <c r="T17" s="40"/>
      <c r="U17" s="40"/>
      <c r="V17" s="40"/>
      <c r="W17" s="40"/>
      <c r="X17" s="40"/>
      <c r="Y17" s="40"/>
      <c r="Z17" s="40"/>
      <c r="AA17" s="40"/>
      <c r="AB17" s="42">
        <f>SUM(AB12:AB16)</f>
        <v>2.1269638000000004</v>
      </c>
      <c r="AC17" s="42">
        <f>SUM(AC12:AC16)</f>
        <v>1.6940798000000001</v>
      </c>
    </row>
    <row r="18" spans="1:29" x14ac:dyDescent="0.2">
      <c r="A18" s="3" t="s">
        <v>63</v>
      </c>
      <c r="B18" s="11">
        <v>1.6834200000000001</v>
      </c>
      <c r="C18" s="34">
        <v>22</v>
      </c>
      <c r="E18" s="18">
        <f>C18*B18</f>
        <v>37.035240000000002</v>
      </c>
      <c r="F18" s="12">
        <f>$M$9</f>
        <v>4</v>
      </c>
      <c r="G18" s="18">
        <f>E18/F18</f>
        <v>9.2588100000000004</v>
      </c>
      <c r="H18" s="18"/>
      <c r="J18" s="6"/>
      <c r="K18" s="6"/>
      <c r="L18" s="6"/>
      <c r="M18" s="6"/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">
      <c r="A19" s="1" t="s">
        <v>218</v>
      </c>
      <c r="B19" s="15"/>
      <c r="C19" s="2"/>
      <c r="E19" s="17"/>
      <c r="F19" s="17"/>
      <c r="G19" s="17"/>
      <c r="H19" s="17"/>
      <c r="J19" s="6"/>
      <c r="K19" s="6"/>
      <c r="L19" s="45"/>
      <c r="M19" s="6"/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">
      <c r="A20" s="3" t="s">
        <v>62</v>
      </c>
      <c r="B20" s="11">
        <f>0.0181+0.014</f>
        <v>3.2100000000000004E-2</v>
      </c>
      <c r="C20" s="33">
        <v>665.08</v>
      </c>
      <c r="E20" s="18">
        <f>C20*B20</f>
        <v>21.349068000000003</v>
      </c>
      <c r="F20" s="12">
        <f>$K$9</f>
        <v>5</v>
      </c>
      <c r="G20" s="18">
        <f>E20/F20</f>
        <v>4.2698136000000009</v>
      </c>
      <c r="H20" s="18">
        <f>LARGE(G20:G21,1)</f>
        <v>4.2698136000000009</v>
      </c>
      <c r="J20" s="6"/>
      <c r="K20" s="6"/>
      <c r="L20" s="45"/>
      <c r="M20" s="6"/>
      <c r="T20" s="40"/>
      <c r="U20" s="40"/>
      <c r="V20" s="40" t="s">
        <v>211</v>
      </c>
      <c r="W20" s="40" t="s">
        <v>212</v>
      </c>
      <c r="X20" s="40" t="s">
        <v>221</v>
      </c>
      <c r="Y20" s="40" t="s">
        <v>222</v>
      </c>
      <c r="Z20" s="40" t="s">
        <v>220</v>
      </c>
      <c r="AA20" s="40"/>
      <c r="AB20" s="42" t="s">
        <v>162</v>
      </c>
      <c r="AC20" s="42" t="s">
        <v>163</v>
      </c>
    </row>
    <row r="21" spans="1:29" x14ac:dyDescent="0.2">
      <c r="A21" s="3" t="s">
        <v>63</v>
      </c>
      <c r="B21" s="11">
        <v>4.4000000000000003E-3</v>
      </c>
      <c r="C21" s="33">
        <v>665.08</v>
      </c>
      <c r="E21" s="18">
        <f>C21*B21</f>
        <v>2.9263520000000005</v>
      </c>
      <c r="F21" s="12">
        <f>$M$9</f>
        <v>4</v>
      </c>
      <c r="G21" s="18">
        <f>E21/F21</f>
        <v>0.73158800000000013</v>
      </c>
      <c r="H21" s="18"/>
      <c r="J21" s="6"/>
      <c r="K21" s="6"/>
      <c r="L21" s="6"/>
      <c r="M21" s="6"/>
      <c r="T21" s="41" t="s">
        <v>2</v>
      </c>
      <c r="U21" s="11">
        <v>0.32</v>
      </c>
      <c r="V21" s="40"/>
      <c r="W21" s="40">
        <v>3.956</v>
      </c>
      <c r="X21" s="40"/>
      <c r="Y21" s="40"/>
      <c r="Z21" s="40"/>
      <c r="AA21" s="40"/>
      <c r="AB21" s="40"/>
      <c r="AC21" s="40">
        <f t="shared" ref="AC21:AC29" si="0">W21*U21</f>
        <v>1.2659199999999999</v>
      </c>
    </row>
    <row r="22" spans="1:29" x14ac:dyDescent="0.2">
      <c r="A22" s="1" t="s">
        <v>219</v>
      </c>
      <c r="B22" s="15"/>
      <c r="C22" s="2"/>
      <c r="E22" s="17"/>
      <c r="F22" s="17"/>
      <c r="G22" s="17"/>
      <c r="H22" s="17"/>
      <c r="J22" s="6"/>
      <c r="K22" s="6"/>
      <c r="L22" s="6"/>
      <c r="M22" s="6"/>
      <c r="T22" s="41" t="s">
        <v>7</v>
      </c>
      <c r="U22" s="11">
        <v>0.49</v>
      </c>
      <c r="V22" s="40">
        <v>0.10199999999999999</v>
      </c>
      <c r="W22" s="40">
        <v>0.15310000000000001</v>
      </c>
      <c r="X22" s="40"/>
      <c r="Y22" s="40"/>
      <c r="Z22" s="40"/>
      <c r="AA22" s="40"/>
      <c r="AB22" s="40">
        <f>V22*U22</f>
        <v>4.9979999999999997E-2</v>
      </c>
      <c r="AC22" s="40">
        <f t="shared" si="0"/>
        <v>7.5019000000000002E-2</v>
      </c>
    </row>
    <row r="23" spans="1:29" x14ac:dyDescent="0.2">
      <c r="A23" s="3" t="s">
        <v>62</v>
      </c>
      <c r="B23" s="11">
        <f>0.0181+0.014</f>
        <v>3.2100000000000004E-2</v>
      </c>
      <c r="C23" s="33">
        <v>54.11</v>
      </c>
      <c r="E23" s="18">
        <f>C23*B23</f>
        <v>1.7369310000000002</v>
      </c>
      <c r="F23" s="12">
        <f>$K$9</f>
        <v>5</v>
      </c>
      <c r="G23" s="18">
        <f>E23/F23</f>
        <v>0.34738620000000003</v>
      </c>
      <c r="H23" s="18">
        <f>LARGE(G23:G24,1)</f>
        <v>0.34738620000000003</v>
      </c>
      <c r="J23" s="6"/>
      <c r="K23" s="6"/>
      <c r="L23" s="6"/>
      <c r="M23" s="6"/>
      <c r="T23" s="41" t="s">
        <v>46</v>
      </c>
      <c r="U23" s="11">
        <v>0.49</v>
      </c>
      <c r="V23" s="40">
        <v>0.31059999999999999</v>
      </c>
      <c r="W23" s="40">
        <v>8.4699999999999998E-2</v>
      </c>
      <c r="X23" s="40"/>
      <c r="Y23" s="40"/>
      <c r="Z23" s="40"/>
      <c r="AA23" s="40"/>
      <c r="AB23" s="40">
        <f>V23*U23</f>
        <v>0.152194</v>
      </c>
      <c r="AC23" s="40">
        <f t="shared" si="0"/>
        <v>4.1502999999999998E-2</v>
      </c>
    </row>
    <row r="24" spans="1:29" x14ac:dyDescent="0.2">
      <c r="A24" s="3" t="s">
        <v>63</v>
      </c>
      <c r="B24" s="11">
        <v>4.4000000000000003E-3</v>
      </c>
      <c r="C24" s="33">
        <v>54.11</v>
      </c>
      <c r="E24" s="18">
        <f>C24*B24</f>
        <v>0.23808400000000002</v>
      </c>
      <c r="F24" s="12">
        <f>$M$9</f>
        <v>4</v>
      </c>
      <c r="G24" s="18">
        <f>E24/F24</f>
        <v>5.9521000000000004E-2</v>
      </c>
      <c r="H24" s="18"/>
      <c r="J24" s="6"/>
      <c r="K24" s="6"/>
      <c r="L24" s="6"/>
      <c r="M24" s="6"/>
      <c r="T24" s="41" t="s">
        <v>47</v>
      </c>
      <c r="U24" s="11">
        <v>1</v>
      </c>
      <c r="V24" s="40"/>
      <c r="W24" s="40">
        <v>0.88100000000000001</v>
      </c>
      <c r="X24" s="40">
        <v>2.2090000000000001</v>
      </c>
      <c r="Y24" s="40"/>
      <c r="Z24" s="40"/>
      <c r="AA24" s="40"/>
      <c r="AB24" s="40">
        <f>X24*U24</f>
        <v>2.2090000000000001</v>
      </c>
      <c r="AC24" s="40">
        <f t="shared" si="0"/>
        <v>0.88100000000000001</v>
      </c>
    </row>
    <row r="25" spans="1:29" x14ac:dyDescent="0.2">
      <c r="B25" s="6"/>
      <c r="E25" s="6"/>
      <c r="F25" s="6"/>
      <c r="G25" s="6"/>
      <c r="H25" s="6"/>
      <c r="J25" s="6"/>
      <c r="K25" s="6"/>
      <c r="L25" s="6"/>
      <c r="M25" s="6"/>
      <c r="T25" s="41" t="s">
        <v>48</v>
      </c>
      <c r="U25" s="11">
        <v>5.43</v>
      </c>
      <c r="V25" s="40"/>
      <c r="W25" s="40">
        <v>4.9000000000000002E-2</v>
      </c>
      <c r="X25" s="40"/>
      <c r="Y25" s="40">
        <v>0.151</v>
      </c>
      <c r="Z25" s="40"/>
      <c r="AA25" s="40"/>
      <c r="AB25" s="40">
        <f>Y25*U25</f>
        <v>0.81992999999999994</v>
      </c>
      <c r="AC25" s="40">
        <f t="shared" si="0"/>
        <v>0.26606999999999997</v>
      </c>
    </row>
    <row r="26" spans="1:29" x14ac:dyDescent="0.2">
      <c r="B26" s="6"/>
      <c r="E26" s="6"/>
      <c r="F26" s="6"/>
      <c r="G26" s="6"/>
      <c r="H26" s="6"/>
      <c r="J26" s="6"/>
      <c r="K26" s="6"/>
      <c r="L26" s="6"/>
      <c r="M26" s="6"/>
      <c r="T26" s="44" t="s">
        <v>223</v>
      </c>
      <c r="U26" s="43">
        <f>U24*1</f>
        <v>1</v>
      </c>
      <c r="V26" s="40"/>
      <c r="W26" s="40">
        <v>0.11</v>
      </c>
      <c r="X26" s="40"/>
      <c r="Y26" s="40">
        <v>1.04</v>
      </c>
      <c r="Z26" s="40"/>
      <c r="AA26" s="40"/>
      <c r="AB26" s="40">
        <f>Y26*U26</f>
        <v>1.04</v>
      </c>
      <c r="AC26" s="40">
        <f t="shared" si="0"/>
        <v>0.11</v>
      </c>
    </row>
    <row r="27" spans="1:29" x14ac:dyDescent="0.2">
      <c r="B27" s="6"/>
      <c r="E27" s="6"/>
      <c r="F27" s="6"/>
      <c r="G27" s="6"/>
      <c r="H27" s="6"/>
      <c r="J27" s="6"/>
      <c r="K27" s="6"/>
      <c r="L27" s="6"/>
      <c r="M27" s="6"/>
      <c r="T27" s="41" t="s">
        <v>44</v>
      </c>
      <c r="U27" s="11">
        <v>0.125</v>
      </c>
      <c r="V27" s="40"/>
      <c r="W27" s="40">
        <v>1.9633</v>
      </c>
      <c r="X27" s="40"/>
      <c r="Y27" s="40"/>
      <c r="Z27" s="40">
        <v>1.24</v>
      </c>
      <c r="AA27" s="40"/>
      <c r="AB27" s="40">
        <f>Z27*U27</f>
        <v>0.155</v>
      </c>
      <c r="AC27" s="40">
        <f t="shared" si="0"/>
        <v>0.24541250000000001</v>
      </c>
    </row>
    <row r="28" spans="1:29" x14ac:dyDescent="0.2">
      <c r="E28" s="6"/>
      <c r="F28" s="6"/>
      <c r="G28" s="6"/>
      <c r="H28" s="6"/>
      <c r="J28" s="6"/>
      <c r="K28" s="6"/>
      <c r="L28" s="6"/>
      <c r="M28" s="6"/>
      <c r="T28" s="41" t="s">
        <v>9</v>
      </c>
      <c r="U28" s="11">
        <v>0.16900000000000001</v>
      </c>
      <c r="V28" s="40"/>
      <c r="W28" s="40">
        <v>0.65</v>
      </c>
      <c r="X28" s="40"/>
      <c r="Y28" s="40"/>
      <c r="Z28" s="40"/>
      <c r="AA28" s="40"/>
      <c r="AB28" s="40"/>
      <c r="AC28" s="40">
        <f t="shared" si="0"/>
        <v>0.10985000000000002</v>
      </c>
    </row>
    <row r="29" spans="1:29" x14ac:dyDescent="0.2">
      <c r="E29" s="6"/>
      <c r="F29" s="6"/>
      <c r="G29" s="6"/>
      <c r="H29" s="6"/>
      <c r="J29" s="6"/>
      <c r="K29" s="6"/>
      <c r="L29" s="6"/>
      <c r="M29" s="6"/>
      <c r="T29" s="44" t="s">
        <v>225</v>
      </c>
      <c r="U29" s="43">
        <f>U28*1</f>
        <v>0.16900000000000001</v>
      </c>
      <c r="V29" s="40"/>
      <c r="W29" s="40">
        <v>8.9999999999999993E-3</v>
      </c>
      <c r="X29" s="40"/>
      <c r="Y29" s="40"/>
      <c r="Z29" s="40"/>
      <c r="AA29" s="40"/>
      <c r="AB29" s="40"/>
      <c r="AC29" s="40">
        <f t="shared" si="0"/>
        <v>1.521E-3</v>
      </c>
    </row>
    <row r="30" spans="1:29" x14ac:dyDescent="0.2">
      <c r="E30" s="6"/>
      <c r="F30" s="6"/>
      <c r="G30" s="6"/>
      <c r="H30" s="6"/>
      <c r="J30" s="6"/>
      <c r="K30" s="6"/>
      <c r="L30" s="6"/>
      <c r="M30" s="6"/>
      <c r="T30" s="40"/>
      <c r="U30" s="40"/>
      <c r="V30" s="40"/>
      <c r="W30" s="40"/>
      <c r="X30" s="40"/>
      <c r="Y30" s="40"/>
      <c r="Z30" s="40"/>
      <c r="AA30" s="40"/>
      <c r="AB30" s="42">
        <f>SUM(AB21:AB29)</f>
        <v>4.4261039999999996</v>
      </c>
      <c r="AC30" s="42">
        <f>SUM(AC21:AC29)</f>
        <v>2.9962955</v>
      </c>
    </row>
    <row r="31" spans="1:29" x14ac:dyDescent="0.2">
      <c r="E31" s="6"/>
      <c r="F31" s="6"/>
      <c r="G31" s="6"/>
      <c r="H31" s="6"/>
      <c r="J31" s="6"/>
      <c r="K31" s="6"/>
      <c r="L31" s="6"/>
      <c r="M31" s="6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">
      <c r="B32" s="6"/>
      <c r="E32" s="6"/>
      <c r="F32" s="6"/>
      <c r="G32" s="6"/>
      <c r="H32" s="6"/>
      <c r="J32" s="6"/>
      <c r="K32" s="6"/>
      <c r="L32" s="6"/>
      <c r="M32" s="6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2:29" x14ac:dyDescent="0.2">
      <c r="B33" s="6"/>
      <c r="E33" s="6"/>
      <c r="F33" s="6"/>
      <c r="G33" s="6"/>
      <c r="H33" s="6"/>
      <c r="J33" s="6"/>
      <c r="K33" s="6"/>
      <c r="L33" s="6"/>
      <c r="M33" s="6"/>
      <c r="T33" s="40"/>
      <c r="U33" s="40"/>
      <c r="V33" s="40" t="s">
        <v>211</v>
      </c>
      <c r="W33" s="40" t="s">
        <v>212</v>
      </c>
      <c r="X33" s="40" t="s">
        <v>221</v>
      </c>
      <c r="Y33" s="40" t="s">
        <v>222</v>
      </c>
      <c r="Z33" s="40"/>
      <c r="AA33" s="40"/>
      <c r="AB33" s="42" t="s">
        <v>162</v>
      </c>
      <c r="AC33" s="42" t="s">
        <v>163</v>
      </c>
    </row>
    <row r="34" spans="2:29" x14ac:dyDescent="0.2">
      <c r="B34" s="6"/>
      <c r="E34" s="6"/>
      <c r="F34" s="6"/>
      <c r="G34" s="6"/>
      <c r="H34" s="6"/>
      <c r="J34" s="6"/>
      <c r="K34" s="6"/>
      <c r="L34" s="6"/>
      <c r="M34" s="6"/>
      <c r="T34" s="41" t="s">
        <v>49</v>
      </c>
      <c r="U34" s="11">
        <v>1.9239999999999999</v>
      </c>
      <c r="V34" s="40"/>
      <c r="W34" s="40">
        <v>3.6700000000000003E-2</v>
      </c>
      <c r="X34" s="40"/>
      <c r="Y34" s="40">
        <v>0.22450000000000001</v>
      </c>
      <c r="Z34" s="40"/>
      <c r="AA34" s="40"/>
      <c r="AB34" s="40">
        <f>Y34*U34</f>
        <v>0.43193799999999999</v>
      </c>
      <c r="AC34" s="40">
        <f t="shared" ref="AC34:AC40" si="1">W34*U34</f>
        <v>7.0610800000000001E-2</v>
      </c>
    </row>
    <row r="35" spans="2:29" x14ac:dyDescent="0.2">
      <c r="B35" s="6"/>
      <c r="E35" s="6"/>
      <c r="F35" s="6"/>
      <c r="G35" s="6"/>
      <c r="H35" s="6"/>
      <c r="J35" s="6"/>
      <c r="K35" s="6"/>
      <c r="L35" s="6"/>
      <c r="M35" s="6"/>
      <c r="T35" s="44" t="s">
        <v>224</v>
      </c>
      <c r="U35" s="43">
        <f>1*U34</f>
        <v>1.9239999999999999</v>
      </c>
      <c r="V35" s="40"/>
      <c r="W35" s="40">
        <v>1.0800000000000001E-2</v>
      </c>
      <c r="X35" s="40"/>
      <c r="Y35" s="40">
        <v>7.6899999999999996E-2</v>
      </c>
      <c r="Z35" s="40"/>
      <c r="AA35" s="40"/>
      <c r="AB35" s="40">
        <f>Y35*U35</f>
        <v>0.14795559999999999</v>
      </c>
      <c r="AC35" s="40">
        <f t="shared" si="1"/>
        <v>2.0779200000000001E-2</v>
      </c>
    </row>
    <row r="36" spans="2:29" x14ac:dyDescent="0.2">
      <c r="B36" s="6"/>
      <c r="E36" s="6"/>
      <c r="F36" s="6"/>
      <c r="G36" s="6"/>
      <c r="H36" s="6"/>
      <c r="J36" s="6"/>
      <c r="K36" s="6"/>
      <c r="L36" s="6"/>
      <c r="M36" s="6"/>
      <c r="T36" s="41" t="s">
        <v>50</v>
      </c>
      <c r="U36" s="11">
        <v>3.7</v>
      </c>
      <c r="V36" s="40"/>
      <c r="W36" s="40">
        <v>2.8000000000000001E-2</v>
      </c>
      <c r="X36" s="40"/>
      <c r="Y36" s="40">
        <v>0.17130000000000001</v>
      </c>
      <c r="Z36" s="40"/>
      <c r="AA36" s="40"/>
      <c r="AB36" s="40">
        <f>Y36*U36</f>
        <v>0.6338100000000001</v>
      </c>
      <c r="AC36" s="40">
        <f t="shared" si="1"/>
        <v>0.10360000000000001</v>
      </c>
    </row>
    <row r="37" spans="2:29" x14ac:dyDescent="0.2">
      <c r="B37" s="6"/>
      <c r="E37" s="6"/>
      <c r="F37" s="6"/>
      <c r="G37" s="6"/>
      <c r="H37" s="6"/>
      <c r="J37" s="6"/>
      <c r="K37" s="6"/>
      <c r="L37" s="6"/>
      <c r="M37" s="6"/>
      <c r="T37" s="44" t="s">
        <v>223</v>
      </c>
      <c r="U37" s="43">
        <f>1*U36</f>
        <v>3.7</v>
      </c>
      <c r="V37" s="40"/>
      <c r="W37" s="40">
        <v>0.11</v>
      </c>
      <c r="X37" s="40"/>
      <c r="Y37" s="40">
        <v>1.04</v>
      </c>
      <c r="Z37" s="40"/>
      <c r="AA37" s="40"/>
      <c r="AB37" s="40">
        <f>Y37*U37</f>
        <v>3.8480000000000003</v>
      </c>
      <c r="AC37" s="40">
        <f t="shared" si="1"/>
        <v>0.40700000000000003</v>
      </c>
    </row>
    <row r="38" spans="2:29" x14ac:dyDescent="0.2">
      <c r="B38" s="6"/>
      <c r="E38" s="6"/>
      <c r="F38" s="6"/>
      <c r="G38" s="6"/>
      <c r="H38" s="6"/>
      <c r="J38" s="6"/>
      <c r="K38" s="6"/>
      <c r="L38" s="6"/>
      <c r="M38" s="6"/>
      <c r="T38" s="41" t="s">
        <v>51</v>
      </c>
      <c r="U38" s="11">
        <v>1.8580000000000001</v>
      </c>
      <c r="V38" s="40"/>
      <c r="W38" s="40">
        <v>0.13800000000000001</v>
      </c>
      <c r="X38" s="40">
        <v>0.752</v>
      </c>
      <c r="Y38" s="40"/>
      <c r="Z38" s="40"/>
      <c r="AA38" s="40"/>
      <c r="AB38" s="40">
        <f>X38*U38</f>
        <v>1.397216</v>
      </c>
      <c r="AC38" s="40">
        <f t="shared" si="1"/>
        <v>0.25640400000000002</v>
      </c>
    </row>
    <row r="39" spans="2:29" x14ac:dyDescent="0.2">
      <c r="B39" s="6"/>
      <c r="E39" s="6"/>
      <c r="F39" s="6"/>
      <c r="G39" s="6"/>
      <c r="H39" s="6"/>
      <c r="J39" s="6"/>
      <c r="K39" s="6"/>
      <c r="L39" s="6"/>
      <c r="M39" s="6"/>
      <c r="T39" s="44">
        <v>92263</v>
      </c>
      <c r="U39" s="43">
        <f>U38*0.188</f>
        <v>0.349304</v>
      </c>
      <c r="V39" s="40"/>
      <c r="W39" s="40">
        <v>0.25</v>
      </c>
      <c r="X39" s="40">
        <v>1.18</v>
      </c>
      <c r="Y39" s="40"/>
      <c r="Z39" s="40"/>
      <c r="AA39" s="40"/>
      <c r="AB39" s="40">
        <f>X39*U39</f>
        <v>0.41217872</v>
      </c>
      <c r="AC39" s="40">
        <f t="shared" si="1"/>
        <v>8.7326000000000001E-2</v>
      </c>
    </row>
    <row r="40" spans="2:29" x14ac:dyDescent="0.2">
      <c r="B40" s="6"/>
      <c r="E40" s="6"/>
      <c r="F40" s="6"/>
      <c r="G40" s="6"/>
      <c r="H40" s="6"/>
      <c r="J40" s="6"/>
      <c r="K40" s="6"/>
      <c r="L40" s="6"/>
      <c r="M40" s="6"/>
      <c r="T40" s="41" t="s">
        <v>52</v>
      </c>
      <c r="U40" s="11">
        <v>0.1</v>
      </c>
      <c r="V40" s="40">
        <v>2.4590000000000001</v>
      </c>
      <c r="W40" s="40">
        <v>7.3769999999999998</v>
      </c>
      <c r="X40" s="40">
        <v>2.4590000000000001</v>
      </c>
      <c r="Y40" s="40"/>
      <c r="Z40" s="40"/>
      <c r="AA40" s="40"/>
      <c r="AB40" s="40">
        <f>X40*U40+V40*U40</f>
        <v>0.49180000000000001</v>
      </c>
      <c r="AC40" s="40">
        <f t="shared" si="1"/>
        <v>0.73770000000000002</v>
      </c>
    </row>
    <row r="41" spans="2:29" x14ac:dyDescent="0.2">
      <c r="B41" s="6"/>
      <c r="E41" s="6"/>
      <c r="F41" s="6"/>
      <c r="G41" s="6"/>
      <c r="H41" s="6"/>
      <c r="J41" s="6"/>
      <c r="K41" s="6"/>
      <c r="L41" s="6"/>
      <c r="M41" s="6"/>
      <c r="T41" s="40"/>
      <c r="U41" s="40"/>
      <c r="V41" s="40"/>
      <c r="W41" s="40"/>
      <c r="X41" s="40"/>
      <c r="Y41" s="40"/>
      <c r="Z41" s="40"/>
      <c r="AA41" s="40"/>
      <c r="AB41" s="42">
        <f>SUM(AB34:AB40)</f>
        <v>7.3628983200000011</v>
      </c>
      <c r="AC41" s="42">
        <f>SUM(AC34:AC40)</f>
        <v>1.6834200000000001</v>
      </c>
    </row>
    <row r="42" spans="2:29" x14ac:dyDescent="0.2">
      <c r="F42" s="6"/>
      <c r="G42" s="6"/>
      <c r="H42" s="6"/>
      <c r="J42" s="6"/>
      <c r="K42" s="6"/>
      <c r="L42" s="6"/>
      <c r="M42" s="6"/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2:29" x14ac:dyDescent="0.2">
      <c r="F43" s="6"/>
      <c r="G43" s="6"/>
      <c r="H43" s="6"/>
      <c r="J43" s="6"/>
      <c r="K43" s="6"/>
      <c r="L43" s="6"/>
      <c r="M43" s="6"/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2:29" x14ac:dyDescent="0.2">
      <c r="F44" s="6"/>
      <c r="G44" s="6"/>
      <c r="H44" s="6"/>
      <c r="J44" s="6"/>
      <c r="K44" s="6"/>
      <c r="L44" s="6"/>
      <c r="M44" s="6"/>
      <c r="U44" s="6"/>
      <c r="V44" s="6"/>
      <c r="W44" s="6"/>
      <c r="X44" s="6"/>
      <c r="Y44" s="6"/>
      <c r="Z44" s="6"/>
    </row>
    <row r="45" spans="2:29" x14ac:dyDescent="0.2">
      <c r="F45" s="6"/>
      <c r="G45" s="6"/>
      <c r="H45" s="6"/>
      <c r="J45" s="6"/>
      <c r="K45" s="6"/>
      <c r="L45" s="6"/>
      <c r="M45" s="6"/>
      <c r="U45" s="6"/>
      <c r="V45" s="6"/>
      <c r="W45" s="6"/>
      <c r="X45" s="6"/>
      <c r="Y45" s="6"/>
      <c r="Z45" s="6"/>
    </row>
    <row r="46" spans="2:29" x14ac:dyDescent="0.2">
      <c r="F46" s="6"/>
      <c r="G46" s="6"/>
      <c r="H46" s="6"/>
      <c r="J46" s="6"/>
      <c r="K46" s="6"/>
      <c r="L46" s="6"/>
      <c r="M46" s="6"/>
      <c r="U46" s="6"/>
      <c r="V46" s="6"/>
      <c r="W46" s="6"/>
      <c r="X46" s="6"/>
      <c r="Y46" s="6"/>
      <c r="Z46" s="6"/>
    </row>
    <row r="47" spans="2:29" x14ac:dyDescent="0.2">
      <c r="F47" s="6"/>
      <c r="G47" s="6"/>
      <c r="H47" s="6"/>
      <c r="J47" s="6"/>
      <c r="K47" s="6"/>
      <c r="L47" s="6"/>
      <c r="M47" s="6"/>
      <c r="U47" s="6"/>
      <c r="V47" s="6"/>
      <c r="W47" s="6"/>
      <c r="X47" s="6"/>
      <c r="Y47" s="6"/>
      <c r="Z47" s="6"/>
    </row>
    <row r="48" spans="2:29" x14ac:dyDescent="0.2">
      <c r="F48" s="6"/>
      <c r="G48" s="6"/>
      <c r="H48" s="6"/>
      <c r="J48" s="6"/>
      <c r="K48" s="6"/>
      <c r="L48" s="6"/>
      <c r="M48" s="6"/>
      <c r="U48" s="6"/>
      <c r="V48" s="6"/>
      <c r="W48" s="6"/>
      <c r="X48" s="6"/>
      <c r="Y48" s="6"/>
      <c r="Z48" s="6"/>
    </row>
    <row r="49" spans="1:28" x14ac:dyDescent="0.2">
      <c r="F49" s="6"/>
      <c r="G49" s="6"/>
      <c r="H49" s="6"/>
      <c r="J49" s="6"/>
      <c r="K49" s="6"/>
      <c r="L49" s="6"/>
      <c r="M49" s="6"/>
      <c r="U49" s="6"/>
      <c r="V49" s="6"/>
      <c r="W49" s="6"/>
      <c r="X49" s="6"/>
      <c r="Y49" s="6"/>
      <c r="Z49" s="6"/>
    </row>
    <row r="50" spans="1:28" x14ac:dyDescent="0.2">
      <c r="F50" s="6"/>
      <c r="G50" s="6"/>
      <c r="H50" s="6"/>
      <c r="J50" s="6"/>
      <c r="K50" s="6"/>
      <c r="L50" s="6"/>
      <c r="M50" s="6"/>
      <c r="U50" s="6"/>
      <c r="V50" s="6"/>
      <c r="W50" s="6"/>
      <c r="X50" s="6"/>
      <c r="Y50" s="6"/>
      <c r="Z50" s="6"/>
    </row>
    <row r="51" spans="1:28" x14ac:dyDescent="0.2">
      <c r="F51" s="6"/>
      <c r="G51" s="6"/>
      <c r="H51" s="6"/>
      <c r="J51" s="6"/>
      <c r="K51" s="6"/>
      <c r="L51" s="6"/>
      <c r="M51" s="6"/>
      <c r="U51" s="6"/>
      <c r="V51" s="6"/>
      <c r="W51" s="6"/>
      <c r="X51" s="6"/>
      <c r="Y51" s="6"/>
      <c r="Z51" s="6"/>
    </row>
    <row r="52" spans="1:28" x14ac:dyDescent="0.2">
      <c r="B52" s="6"/>
      <c r="E52" s="6"/>
      <c r="F52" s="6"/>
      <c r="G52" s="6"/>
      <c r="H52" s="6"/>
      <c r="J52" s="6"/>
      <c r="K52" s="6"/>
      <c r="L52" s="6"/>
      <c r="M52" s="6"/>
      <c r="U52" s="6"/>
      <c r="V52" s="6"/>
      <c r="W52" s="6"/>
      <c r="X52" s="6"/>
      <c r="Y52" s="6"/>
      <c r="Z52" s="6"/>
    </row>
    <row r="53" spans="1:28" x14ac:dyDescent="0.2">
      <c r="B53" s="6"/>
      <c r="E53" s="6"/>
      <c r="F53" s="6"/>
      <c r="G53" s="6"/>
      <c r="H53" s="6"/>
      <c r="J53" s="6"/>
      <c r="K53" s="6"/>
      <c r="L53" s="6"/>
      <c r="M53" s="6"/>
      <c r="U53" s="6"/>
      <c r="V53" s="6"/>
      <c r="W53" s="6"/>
      <c r="X53" s="6"/>
      <c r="Y53" s="6"/>
      <c r="Z53" s="6"/>
    </row>
    <row r="54" spans="1:28" x14ac:dyDescent="0.2">
      <c r="B54" s="6"/>
      <c r="E54" s="6"/>
      <c r="F54" s="6"/>
      <c r="G54" s="6"/>
      <c r="H54" s="6"/>
      <c r="J54" s="6"/>
      <c r="K54" s="6"/>
      <c r="L54" s="6"/>
      <c r="M54" s="6"/>
      <c r="U54" s="6"/>
      <c r="V54" s="6"/>
      <c r="W54" s="6"/>
      <c r="X54" s="6"/>
      <c r="Y54" s="6"/>
      <c r="Z54" s="6"/>
    </row>
    <row r="55" spans="1:28" x14ac:dyDescent="0.2">
      <c r="B55" s="6"/>
      <c r="E55" s="6"/>
      <c r="F55" s="6"/>
      <c r="G55" s="6"/>
      <c r="H55" s="6"/>
      <c r="J55" s="6"/>
      <c r="K55" s="6"/>
      <c r="L55" s="6"/>
      <c r="M55" s="6"/>
      <c r="U55" s="6"/>
      <c r="V55" s="6"/>
      <c r="W55" s="6"/>
      <c r="X55" s="6"/>
      <c r="Y55" s="6"/>
      <c r="Z55" s="6"/>
    </row>
    <row r="56" spans="1:28" x14ac:dyDescent="0.2">
      <c r="B56" s="6"/>
      <c r="E56" s="6"/>
      <c r="F56" s="6"/>
      <c r="G56" s="6"/>
      <c r="H56" s="6"/>
      <c r="J56" s="6"/>
      <c r="K56" s="6"/>
      <c r="L56" s="6"/>
      <c r="M56" s="6"/>
      <c r="U56" s="6"/>
      <c r="V56" s="6"/>
      <c r="W56" s="6"/>
      <c r="X56" s="6"/>
      <c r="Y56" s="6"/>
      <c r="Z56" s="6"/>
    </row>
    <row r="57" spans="1:28" ht="13.5" thickBot="1" x14ac:dyDescent="0.25">
      <c r="B57" s="6"/>
      <c r="E57" s="6"/>
      <c r="F57" s="6"/>
      <c r="G57" s="6"/>
      <c r="H57" s="6"/>
      <c r="U57" s="6"/>
    </row>
    <row r="58" spans="1:28" ht="13.5" thickBot="1" x14ac:dyDescent="0.25">
      <c r="A58" s="7" t="s">
        <v>58</v>
      </c>
      <c r="B58" s="10" t="s">
        <v>93</v>
      </c>
      <c r="C58" s="5" t="s">
        <v>59</v>
      </c>
      <c r="E58" s="10" t="s">
        <v>60</v>
      </c>
      <c r="F58" s="10" t="s">
        <v>61</v>
      </c>
      <c r="G58" s="10" t="s">
        <v>64</v>
      </c>
      <c r="H58" s="10" t="s">
        <v>64</v>
      </c>
      <c r="J58" s="20" t="s">
        <v>62</v>
      </c>
      <c r="K58" s="21">
        <f>RESUMO!D37</f>
        <v>3</v>
      </c>
      <c r="L58" s="22" t="s">
        <v>63</v>
      </c>
      <c r="M58" s="23">
        <f>RESUMO!E37</f>
        <v>3</v>
      </c>
      <c r="O58" s="24" t="s">
        <v>64</v>
      </c>
      <c r="P58" s="25">
        <f>SUM(H59:H67)</f>
        <v>42.497891350000003</v>
      </c>
      <c r="Q58" s="26" t="s">
        <v>94</v>
      </c>
      <c r="R58" s="27">
        <f>P58/8</f>
        <v>5.3122364187500004</v>
      </c>
      <c r="T58" s="40"/>
      <c r="U58" s="40"/>
      <c r="V58" s="40"/>
      <c r="W58" s="40"/>
      <c r="X58" s="40"/>
      <c r="Y58" s="40"/>
      <c r="Z58" s="40"/>
      <c r="AA58" s="40"/>
      <c r="AB58" s="40"/>
    </row>
    <row r="59" spans="1:28" x14ac:dyDescent="0.2">
      <c r="A59" s="1" t="s">
        <v>226</v>
      </c>
      <c r="B59" s="15"/>
      <c r="C59" s="2"/>
      <c r="E59" s="17"/>
      <c r="F59" s="17"/>
      <c r="G59" s="17"/>
      <c r="H59" s="17"/>
      <c r="J59" s="6"/>
      <c r="K59" s="6"/>
      <c r="L59" s="6"/>
      <c r="M59" s="6"/>
      <c r="T59" s="40"/>
      <c r="U59" s="40"/>
      <c r="V59" s="40"/>
      <c r="W59" s="40"/>
      <c r="X59" s="40"/>
      <c r="Y59" s="40"/>
      <c r="Z59" s="40"/>
      <c r="AA59" s="40"/>
      <c r="AB59" s="40"/>
    </row>
    <row r="60" spans="1:28" x14ac:dyDescent="0.2">
      <c r="A60" s="3" t="s">
        <v>62</v>
      </c>
      <c r="B60" s="11">
        <v>0.157</v>
      </c>
      <c r="C60" s="33">
        <v>235.36</v>
      </c>
      <c r="E60" s="18">
        <f>C60*B60</f>
        <v>36.951520000000002</v>
      </c>
      <c r="F60" s="12">
        <f>$K$58</f>
        <v>3</v>
      </c>
      <c r="G60" s="18">
        <f>E60/F60</f>
        <v>12.317173333333335</v>
      </c>
      <c r="H60" s="18">
        <f>LARGE(G60:G61,1)</f>
        <v>12.317173333333335</v>
      </c>
      <c r="J60" s="6"/>
      <c r="K60" s="6"/>
      <c r="L60" s="6"/>
      <c r="M60" s="6"/>
      <c r="U60" s="6"/>
      <c r="V60" s="6"/>
      <c r="W60" s="6"/>
      <c r="X60" s="6"/>
      <c r="Y60" s="6"/>
      <c r="Z60" s="6"/>
    </row>
    <row r="61" spans="1:28" x14ac:dyDescent="0.2">
      <c r="A61" s="3" t="s">
        <v>63</v>
      </c>
      <c r="B61" s="11">
        <v>0.13900000000000001</v>
      </c>
      <c r="C61" s="33">
        <v>235.36</v>
      </c>
      <c r="E61" s="18">
        <f>C61*B61</f>
        <v>32.715040000000002</v>
      </c>
      <c r="F61" s="12">
        <f>$M$58</f>
        <v>3</v>
      </c>
      <c r="G61" s="18">
        <f>E61/F61</f>
        <v>10.905013333333335</v>
      </c>
      <c r="H61" s="18"/>
      <c r="J61" s="6"/>
      <c r="K61" s="6"/>
      <c r="L61" s="6"/>
      <c r="M61" s="6"/>
      <c r="AA61" s="9"/>
      <c r="AB61" s="9"/>
    </row>
    <row r="62" spans="1:28" x14ac:dyDescent="0.2">
      <c r="A62" s="1" t="s">
        <v>227</v>
      </c>
      <c r="B62" s="15"/>
      <c r="C62" s="2"/>
      <c r="E62" s="17"/>
      <c r="F62" s="17"/>
      <c r="G62" s="17"/>
      <c r="H62" s="17"/>
      <c r="J62" s="6"/>
      <c r="K62" s="6"/>
      <c r="L62" s="6"/>
      <c r="M62" s="6"/>
      <c r="AA62" s="9"/>
      <c r="AB62" s="9"/>
    </row>
    <row r="63" spans="1:28" x14ac:dyDescent="0.2">
      <c r="A63" s="3" t="s">
        <v>62</v>
      </c>
      <c r="B63" s="11">
        <v>0.44734499999999999</v>
      </c>
      <c r="C63" s="33">
        <v>109.66</v>
      </c>
      <c r="E63" s="18">
        <f>C63*B63</f>
        <v>49.055852699999996</v>
      </c>
      <c r="F63" s="12">
        <f>$K$58</f>
        <v>3</v>
      </c>
      <c r="G63" s="18">
        <f>E63/F63</f>
        <v>16.351950899999999</v>
      </c>
      <c r="H63" s="18">
        <f>LARGE(G63:G64,1)</f>
        <v>17.491409683333334</v>
      </c>
      <c r="J63" s="6"/>
      <c r="K63" s="6"/>
      <c r="L63" s="6"/>
      <c r="M63" s="6"/>
      <c r="W63" s="9" t="s">
        <v>211</v>
      </c>
      <c r="X63" s="9" t="s">
        <v>221</v>
      </c>
      <c r="Y63" s="9" t="s">
        <v>212</v>
      </c>
      <c r="AA63" s="45" t="s">
        <v>162</v>
      </c>
      <c r="AB63" s="45" t="s">
        <v>163</v>
      </c>
    </row>
    <row r="64" spans="1:28" x14ac:dyDescent="0.2">
      <c r="A64" s="3" t="s">
        <v>63</v>
      </c>
      <c r="B64" s="11">
        <v>0.47851750000000004</v>
      </c>
      <c r="C64" s="33">
        <v>109.66</v>
      </c>
      <c r="E64" s="18">
        <f>C64*B64</f>
        <v>52.474229050000005</v>
      </c>
      <c r="F64" s="12">
        <f>$M$58</f>
        <v>3</v>
      </c>
      <c r="G64" s="18">
        <f>E64/F64</f>
        <v>17.491409683333334</v>
      </c>
      <c r="H64" s="18"/>
      <c r="J64" s="6"/>
      <c r="K64" s="6"/>
      <c r="L64" s="6"/>
      <c r="M64" s="6"/>
      <c r="U64" s="40"/>
      <c r="V64" s="40"/>
      <c r="W64" s="11">
        <v>0.15939999999999999</v>
      </c>
      <c r="X64" s="11">
        <v>0.22559999999999999</v>
      </c>
      <c r="Y64" s="11">
        <v>0.38500000000000001</v>
      </c>
      <c r="AA64" s="40">
        <f>X64+W64</f>
        <v>0.38500000000000001</v>
      </c>
      <c r="AB64" s="40">
        <f>Y64</f>
        <v>0.38500000000000001</v>
      </c>
    </row>
    <row r="65" spans="1:28" x14ac:dyDescent="0.2">
      <c r="A65" s="1" t="s">
        <v>228</v>
      </c>
      <c r="B65" s="15"/>
      <c r="C65" s="2"/>
      <c r="E65" s="17"/>
      <c r="F65" s="17"/>
      <c r="G65" s="17"/>
      <c r="H65" s="17"/>
      <c r="J65" s="6"/>
      <c r="K65" s="6"/>
      <c r="L65" s="6"/>
      <c r="M65" s="6"/>
      <c r="U65" s="32" t="s">
        <v>8</v>
      </c>
      <c r="V65" s="11">
        <v>2.5000000000000001E-2</v>
      </c>
      <c r="W65" s="40">
        <v>2.4937999999999998</v>
      </c>
      <c r="X65" s="40"/>
      <c r="Y65" s="40">
        <v>3.7406999999999999</v>
      </c>
      <c r="AA65" s="40">
        <f>W65*V65</f>
        <v>6.2344999999999998E-2</v>
      </c>
      <c r="AB65" s="40">
        <f>Y65*V65</f>
        <v>9.3517500000000003E-2</v>
      </c>
    </row>
    <row r="66" spans="1:28" x14ac:dyDescent="0.2">
      <c r="A66" s="3" t="s">
        <v>62</v>
      </c>
      <c r="B66" s="11">
        <v>0.33250000000000002</v>
      </c>
      <c r="C66" s="33">
        <v>114.49</v>
      </c>
      <c r="E66" s="18">
        <f>C66*B66</f>
        <v>38.067925000000002</v>
      </c>
      <c r="F66" s="12">
        <f>$K$58</f>
        <v>3</v>
      </c>
      <c r="G66" s="18">
        <f>E66/F66</f>
        <v>12.689308333333335</v>
      </c>
      <c r="H66" s="18">
        <f>LARGE(G66:G67,1)</f>
        <v>12.689308333333335</v>
      </c>
      <c r="J66" s="6"/>
      <c r="K66" s="6"/>
      <c r="L66" s="6"/>
      <c r="M66" s="6"/>
      <c r="AA66" s="42">
        <f>SUM(AA64:AA65)</f>
        <v>0.44734499999999999</v>
      </c>
      <c r="AB66" s="42">
        <f>SUM(AB64:AB65)</f>
        <v>0.47851750000000004</v>
      </c>
    </row>
    <row r="67" spans="1:28" x14ac:dyDescent="0.2">
      <c r="A67" s="3" t="s">
        <v>63</v>
      </c>
      <c r="B67" s="11">
        <v>0.33250000000000002</v>
      </c>
      <c r="C67" s="33">
        <v>114.49</v>
      </c>
      <c r="E67" s="18">
        <f>C67*B67</f>
        <v>38.067925000000002</v>
      </c>
      <c r="F67" s="12">
        <f>$M$58</f>
        <v>3</v>
      </c>
      <c r="G67" s="18">
        <f>E67/F67</f>
        <v>12.689308333333335</v>
      </c>
      <c r="H67" s="18"/>
      <c r="J67" s="6"/>
      <c r="K67" s="6"/>
      <c r="L67" s="6"/>
      <c r="M67" s="6"/>
      <c r="AA67" s="9"/>
      <c r="AB67" s="9"/>
    </row>
    <row r="68" spans="1:28" x14ac:dyDescent="0.2">
      <c r="B68" s="6"/>
      <c r="E68" s="6"/>
      <c r="F68" s="6"/>
      <c r="G68" s="6"/>
      <c r="H68" s="6"/>
      <c r="J68" s="6"/>
      <c r="K68" s="6"/>
      <c r="L68" s="45"/>
      <c r="M68" s="6"/>
      <c r="AA68" s="9"/>
      <c r="AB68" s="9"/>
    </row>
    <row r="69" spans="1:28" ht="13.5" thickBot="1" x14ac:dyDescent="0.25">
      <c r="B69" s="6"/>
      <c r="E69" s="6"/>
      <c r="F69" s="6"/>
      <c r="G69" s="6"/>
      <c r="H69" s="6"/>
      <c r="J69" s="6"/>
      <c r="K69" s="6"/>
      <c r="L69" s="45"/>
      <c r="M69" s="6"/>
      <c r="AA69" s="9"/>
      <c r="AB69" s="9"/>
    </row>
    <row r="70" spans="1:28" ht="13.5" thickBot="1" x14ac:dyDescent="0.25">
      <c r="A70" s="7" t="s">
        <v>58</v>
      </c>
      <c r="B70" s="10" t="s">
        <v>93</v>
      </c>
      <c r="C70" s="5" t="s">
        <v>59</v>
      </c>
      <c r="E70" s="10" t="s">
        <v>60</v>
      </c>
      <c r="F70" s="10" t="s">
        <v>61</v>
      </c>
      <c r="G70" s="10" t="s">
        <v>64</v>
      </c>
      <c r="H70" s="10" t="s">
        <v>64</v>
      </c>
      <c r="J70" s="20" t="s">
        <v>62</v>
      </c>
      <c r="K70" s="21">
        <f>RESUMO!D38</f>
        <v>6</v>
      </c>
      <c r="L70" s="22" t="s">
        <v>63</v>
      </c>
      <c r="M70" s="23">
        <f>RESUMO!E38</f>
        <v>1</v>
      </c>
      <c r="O70" s="24" t="s">
        <v>64</v>
      </c>
      <c r="P70" s="25">
        <f>SUM(H71:H80)</f>
        <v>50.191038666666671</v>
      </c>
      <c r="Q70" s="26" t="s">
        <v>94</v>
      </c>
      <c r="R70" s="27">
        <f>P70/8</f>
        <v>6.2738798333333339</v>
      </c>
      <c r="AA70" s="9"/>
      <c r="AB70" s="9"/>
    </row>
    <row r="71" spans="1:28" x14ac:dyDescent="0.2">
      <c r="A71" s="1" t="s">
        <v>187</v>
      </c>
      <c r="B71" s="15"/>
      <c r="C71" s="2"/>
      <c r="E71" s="17"/>
      <c r="F71" s="17"/>
      <c r="G71" s="17"/>
      <c r="H71" s="17"/>
      <c r="J71" s="6"/>
      <c r="K71" s="6"/>
      <c r="L71" s="6"/>
      <c r="M71" s="6"/>
      <c r="AA71" s="9"/>
      <c r="AB71" s="9"/>
    </row>
    <row r="72" spans="1:28" x14ac:dyDescent="0.2">
      <c r="A72" s="3" t="s">
        <v>62</v>
      </c>
      <c r="B72" s="11">
        <v>3.9E-2</v>
      </c>
      <c r="C72" s="33">
        <v>77.400000000000006</v>
      </c>
      <c r="E72" s="18">
        <f>C72*B72</f>
        <v>3.0186000000000002</v>
      </c>
      <c r="F72" s="12">
        <f>$K$70</f>
        <v>6</v>
      </c>
      <c r="G72" s="18">
        <f>E72/F72</f>
        <v>0.50309999999999999</v>
      </c>
      <c r="H72" s="18">
        <f>LARGE(G72:G73,1)</f>
        <v>1.0836000000000001</v>
      </c>
      <c r="J72" s="6"/>
      <c r="K72" s="6"/>
      <c r="L72" s="6"/>
      <c r="M72" s="6"/>
      <c r="U72" s="6"/>
      <c r="V72" s="6"/>
      <c r="W72" s="6"/>
      <c r="X72" s="6"/>
      <c r="Y72" s="6"/>
      <c r="Z72" s="6"/>
    </row>
    <row r="73" spans="1:28" x14ac:dyDescent="0.2">
      <c r="A73" s="3" t="s">
        <v>63</v>
      </c>
      <c r="B73" s="11">
        <v>1.4E-2</v>
      </c>
      <c r="C73" s="33">
        <v>77.400000000000006</v>
      </c>
      <c r="E73" s="18">
        <f>C73*B73</f>
        <v>1.0836000000000001</v>
      </c>
      <c r="F73" s="12">
        <f>$M$70</f>
        <v>1</v>
      </c>
      <c r="G73" s="18">
        <f>E73/F73</f>
        <v>1.0836000000000001</v>
      </c>
      <c r="H73" s="18"/>
      <c r="J73" s="6"/>
      <c r="K73" s="6"/>
      <c r="L73" s="6"/>
      <c r="M73" s="6"/>
    </row>
    <row r="74" spans="1:28" x14ac:dyDescent="0.2">
      <c r="A74" s="1" t="s">
        <v>188</v>
      </c>
      <c r="B74" s="15"/>
      <c r="C74" s="2"/>
      <c r="E74" s="17"/>
      <c r="F74" s="17"/>
      <c r="G74" s="17"/>
      <c r="H74" s="17"/>
      <c r="J74" s="6"/>
      <c r="K74" s="6"/>
      <c r="L74" s="6"/>
      <c r="M74" s="6"/>
    </row>
    <row r="75" spans="1:28" x14ac:dyDescent="0.2">
      <c r="A75" s="3" t="s">
        <v>62</v>
      </c>
      <c r="B75" s="11">
        <v>0.23400000000000001</v>
      </c>
      <c r="C75" s="33">
        <v>77.400000000000006</v>
      </c>
      <c r="E75" s="18">
        <f>C75*B75</f>
        <v>18.111600000000003</v>
      </c>
      <c r="F75" s="12">
        <f>$K$70</f>
        <v>6</v>
      </c>
      <c r="G75" s="18">
        <f>E75/F75</f>
        <v>3.0186000000000006</v>
      </c>
      <c r="H75" s="18">
        <f>LARGE(G75:G76,1)</f>
        <v>6.6563999999999997</v>
      </c>
      <c r="J75" s="6"/>
      <c r="K75" s="6"/>
      <c r="L75" s="6"/>
      <c r="M75" s="6"/>
    </row>
    <row r="76" spans="1:28" x14ac:dyDescent="0.2">
      <c r="A76" s="3" t="s">
        <v>63</v>
      </c>
      <c r="B76" s="11">
        <v>8.5999999999999993E-2</v>
      </c>
      <c r="C76" s="33">
        <v>77.400000000000006</v>
      </c>
      <c r="E76" s="18">
        <f>C76*B76</f>
        <v>6.6563999999999997</v>
      </c>
      <c r="F76" s="12">
        <f>$M$70</f>
        <v>1</v>
      </c>
      <c r="G76" s="18">
        <f>E76/F76</f>
        <v>6.6563999999999997</v>
      </c>
      <c r="H76" s="18"/>
      <c r="J76" s="6"/>
      <c r="K76" s="6"/>
      <c r="L76" s="6"/>
      <c r="M76" s="6"/>
    </row>
    <row r="77" spans="1:28" x14ac:dyDescent="0.2">
      <c r="A77" s="1" t="s">
        <v>229</v>
      </c>
      <c r="B77" s="15"/>
      <c r="C77" s="2"/>
      <c r="E77" s="17"/>
      <c r="F77" s="17"/>
      <c r="G77" s="17"/>
      <c r="H77" s="17"/>
      <c r="J77" s="6"/>
      <c r="K77" s="6"/>
      <c r="L77" s="6"/>
      <c r="M77" s="6"/>
    </row>
    <row r="78" spans="1:28" x14ac:dyDescent="0.2">
      <c r="A78" s="3" t="s">
        <v>62</v>
      </c>
      <c r="B78" s="11">
        <v>0.29859999999999998</v>
      </c>
      <c r="C78" s="33">
        <v>308.66000000000003</v>
      </c>
      <c r="E78" s="18">
        <f>C78*B78</f>
        <v>92.165875999999997</v>
      </c>
      <c r="F78" s="12">
        <f>$K$70</f>
        <v>6</v>
      </c>
      <c r="G78" s="18">
        <f>E78/F78</f>
        <v>15.360979333333333</v>
      </c>
      <c r="H78" s="18">
        <f>G78</f>
        <v>15.360979333333333</v>
      </c>
      <c r="J78" s="6"/>
      <c r="K78" s="6"/>
      <c r="L78" s="6"/>
      <c r="M78" s="6"/>
    </row>
    <row r="79" spans="1:28" x14ac:dyDescent="0.2">
      <c r="A79" s="1" t="s">
        <v>231</v>
      </c>
      <c r="B79" s="15"/>
      <c r="C79" s="2"/>
      <c r="E79" s="17"/>
      <c r="F79" s="17"/>
      <c r="G79" s="17"/>
      <c r="H79" s="17"/>
      <c r="J79" s="6"/>
      <c r="K79" s="6"/>
      <c r="L79" s="6"/>
      <c r="M79" s="6"/>
    </row>
    <row r="80" spans="1:28" x14ac:dyDescent="0.2">
      <c r="A80" s="3" t="s">
        <v>62</v>
      </c>
      <c r="B80" s="11">
        <v>0.52659999999999996</v>
      </c>
      <c r="C80" s="33">
        <v>308.66000000000003</v>
      </c>
      <c r="E80" s="18">
        <f>C80*B80</f>
        <v>162.540356</v>
      </c>
      <c r="F80" s="12">
        <f>$K$70</f>
        <v>6</v>
      </c>
      <c r="G80" s="18">
        <f>E80/F80</f>
        <v>27.090059333333333</v>
      </c>
      <c r="H80" s="18">
        <f>G80</f>
        <v>27.090059333333333</v>
      </c>
      <c r="J80" s="6"/>
      <c r="K80" s="6"/>
      <c r="L80" s="45"/>
      <c r="M80" s="6"/>
    </row>
    <row r="81" spans="1:18" ht="13.5" thickBot="1" x14ac:dyDescent="0.25">
      <c r="B81" s="6"/>
      <c r="E81" s="6"/>
      <c r="F81" s="6"/>
      <c r="G81" s="6"/>
      <c r="H81" s="6"/>
      <c r="J81" s="6"/>
      <c r="K81" s="6"/>
      <c r="L81" s="45"/>
      <c r="M81" s="6"/>
    </row>
    <row r="82" spans="1:18" ht="13.5" thickBot="1" x14ac:dyDescent="0.25">
      <c r="A82" s="7" t="s">
        <v>58</v>
      </c>
      <c r="B82" s="10" t="s">
        <v>93</v>
      </c>
      <c r="C82" s="5" t="s">
        <v>59</v>
      </c>
      <c r="E82" s="10" t="s">
        <v>60</v>
      </c>
      <c r="F82" s="10" t="s">
        <v>61</v>
      </c>
      <c r="G82" s="10" t="s">
        <v>64</v>
      </c>
      <c r="H82" s="10" t="s">
        <v>64</v>
      </c>
      <c r="J82" s="20" t="s">
        <v>62</v>
      </c>
      <c r="K82" s="21">
        <f>RESUMO!D39</f>
        <v>8</v>
      </c>
      <c r="L82" s="22" t="s">
        <v>63</v>
      </c>
      <c r="M82" s="23">
        <f>RESUMO!E39</f>
        <v>2</v>
      </c>
      <c r="O82" s="24" t="s">
        <v>64</v>
      </c>
      <c r="P82" s="25">
        <f>SUM(H83:H87)</f>
        <v>43.301530749999998</v>
      </c>
      <c r="Q82" s="26" t="s">
        <v>94</v>
      </c>
      <c r="R82" s="27">
        <f>P82/8</f>
        <v>5.4126913437499997</v>
      </c>
    </row>
    <row r="83" spans="1:18" x14ac:dyDescent="0.2">
      <c r="A83" s="1" t="s">
        <v>233</v>
      </c>
      <c r="B83" s="15"/>
      <c r="C83" s="2"/>
      <c r="E83" s="17"/>
      <c r="F83" s="17"/>
      <c r="G83" s="17"/>
      <c r="H83" s="17"/>
      <c r="J83" s="6"/>
      <c r="K83" s="6"/>
      <c r="L83" s="6"/>
      <c r="M83" s="6"/>
    </row>
    <row r="84" spans="1:18" x14ac:dyDescent="0.2">
      <c r="A84" s="3" t="s">
        <v>62</v>
      </c>
      <c r="B84" s="11">
        <v>0.187</v>
      </c>
      <c r="C84" s="33">
        <v>77.400000000000006</v>
      </c>
      <c r="E84" s="18">
        <f>C84*B84</f>
        <v>14.473800000000001</v>
      </c>
      <c r="F84" s="12">
        <f>$K$82</f>
        <v>8</v>
      </c>
      <c r="G84" s="18">
        <f>E84/F84</f>
        <v>1.8092250000000001</v>
      </c>
      <c r="H84" s="18">
        <f>LARGE(G84:G85,1)</f>
        <v>2.6703000000000006</v>
      </c>
      <c r="J84" s="6"/>
      <c r="K84" s="6"/>
      <c r="L84" s="6"/>
      <c r="M84" s="6"/>
    </row>
    <row r="85" spans="1:18" x14ac:dyDescent="0.2">
      <c r="A85" s="3" t="s">
        <v>63</v>
      </c>
      <c r="B85" s="11">
        <v>6.9000000000000006E-2</v>
      </c>
      <c r="C85" s="33">
        <v>77.400000000000006</v>
      </c>
      <c r="E85" s="18">
        <f>C85*B85</f>
        <v>5.3406000000000011</v>
      </c>
      <c r="F85" s="12">
        <f>$M$82</f>
        <v>2</v>
      </c>
      <c r="G85" s="18">
        <f>E85/F85</f>
        <v>2.6703000000000006</v>
      </c>
      <c r="H85" s="18"/>
      <c r="J85" s="6"/>
      <c r="K85" s="6"/>
      <c r="L85" s="6"/>
      <c r="M85" s="6"/>
    </row>
    <row r="86" spans="1:18" x14ac:dyDescent="0.2">
      <c r="A86" s="1" t="s">
        <v>234</v>
      </c>
      <c r="B86" s="15"/>
      <c r="C86" s="2"/>
      <c r="E86" s="17"/>
      <c r="F86" s="17"/>
      <c r="G86" s="17"/>
      <c r="H86" s="17"/>
      <c r="J86" s="6"/>
      <c r="K86" s="6"/>
      <c r="L86" s="6"/>
      <c r="M86" s="6"/>
    </row>
    <row r="87" spans="1:18" x14ac:dyDescent="0.2">
      <c r="A87" s="3" t="s">
        <v>62</v>
      </c>
      <c r="B87" s="11">
        <v>1.0530999999999999</v>
      </c>
      <c r="C87" s="33">
        <v>308.66000000000003</v>
      </c>
      <c r="E87" s="18">
        <f>C87*B87</f>
        <v>325.049846</v>
      </c>
      <c r="F87" s="12">
        <f>$K$82</f>
        <v>8</v>
      </c>
      <c r="G87" s="18">
        <f>E87/F87</f>
        <v>40.63123075</v>
      </c>
      <c r="H87" s="18">
        <f>G87</f>
        <v>40.63123075</v>
      </c>
      <c r="J87" s="6"/>
      <c r="K87" s="6"/>
      <c r="L87" s="6"/>
      <c r="M87" s="6"/>
    </row>
    <row r="88" spans="1:18" x14ac:dyDescent="0.2">
      <c r="B88" s="6"/>
      <c r="E88" s="6"/>
      <c r="F88" s="6"/>
      <c r="G88" s="6"/>
      <c r="H88" s="6"/>
    </row>
    <row r="89" spans="1:18" x14ac:dyDescent="0.2">
      <c r="B89" s="6"/>
      <c r="E89" s="6"/>
      <c r="F89" s="6"/>
      <c r="G89" s="6"/>
      <c r="H89" s="6"/>
    </row>
    <row r="90" spans="1:18" x14ac:dyDescent="0.2">
      <c r="B90" s="6"/>
      <c r="E90" s="6"/>
      <c r="F90" s="6"/>
      <c r="G90" s="6"/>
      <c r="H90" s="6"/>
    </row>
    <row r="91" spans="1:18" x14ac:dyDescent="0.2">
      <c r="B91" s="6"/>
      <c r="E91" s="6"/>
      <c r="F91" s="6"/>
      <c r="G91" s="6"/>
      <c r="H91" s="6"/>
    </row>
    <row r="92" spans="1:18" x14ac:dyDescent="0.2">
      <c r="B92" s="6"/>
      <c r="E92" s="6"/>
      <c r="F92" s="6"/>
      <c r="G92" s="6"/>
      <c r="H92" s="6"/>
    </row>
    <row r="93" spans="1:18" x14ac:dyDescent="0.2">
      <c r="B93" s="6"/>
      <c r="E93" s="6"/>
      <c r="F93" s="6"/>
      <c r="G93" s="6"/>
      <c r="H93" s="6"/>
    </row>
    <row r="94" spans="1:18" x14ac:dyDescent="0.2">
      <c r="B94" s="6"/>
      <c r="E94" s="6"/>
      <c r="F94" s="6"/>
      <c r="G94" s="6"/>
      <c r="H94" s="6"/>
    </row>
    <row r="95" spans="1:18" x14ac:dyDescent="0.2">
      <c r="B95" s="6"/>
      <c r="E95" s="6"/>
      <c r="F95" s="6"/>
      <c r="G95" s="6"/>
      <c r="H95" s="6"/>
    </row>
    <row r="96" spans="1:1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A126"/>
  <sheetViews>
    <sheetView showGridLines="0" zoomScale="115" zoomScaleNormal="115" workbookViewId="0"/>
  </sheetViews>
  <sheetFormatPr defaultRowHeight="12.75" x14ac:dyDescent="0.2"/>
  <cols>
    <col min="1" max="1" width="21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.875" style="6" bestFit="1" customWidth="1"/>
    <col min="22" max="22" width="7.375" style="6" bestFit="1" customWidth="1"/>
    <col min="23" max="25" width="5.625" style="6" bestFit="1" customWidth="1"/>
    <col min="26" max="26" width="6.375" style="6" bestFit="1" customWidth="1"/>
    <col min="27" max="27" width="5.625" style="6" bestFit="1" customWidth="1"/>
    <col min="28" max="16384" width="9" style="6"/>
  </cols>
  <sheetData>
    <row r="1" spans="1:27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RESUMO!D10</f>
        <v>8</v>
      </c>
      <c r="L1" s="54" t="s">
        <v>63</v>
      </c>
      <c r="M1" s="23">
        <f>RESUMO!E10</f>
        <v>8</v>
      </c>
      <c r="O1" s="24" t="s">
        <v>64</v>
      </c>
      <c r="P1" s="25">
        <f>SUM(H:H)</f>
        <v>17.526181115</v>
      </c>
      <c r="Q1" s="26" t="s">
        <v>94</v>
      </c>
      <c r="R1" s="27">
        <f>P1/8</f>
        <v>2.190772639375</v>
      </c>
    </row>
    <row r="2" spans="1:27" x14ac:dyDescent="0.2">
      <c r="A2" s="1" t="s">
        <v>292</v>
      </c>
      <c r="B2" s="15"/>
      <c r="C2" s="60"/>
      <c r="E2" s="17"/>
      <c r="F2" s="17"/>
      <c r="G2" s="17"/>
      <c r="H2" s="17"/>
    </row>
    <row r="3" spans="1:27" x14ac:dyDescent="0.2">
      <c r="A3" s="3" t="s">
        <v>62</v>
      </c>
      <c r="B3" s="11">
        <v>0</v>
      </c>
      <c r="C3" s="33">
        <v>25.03</v>
      </c>
      <c r="E3" s="18">
        <f>C3*B3</f>
        <v>0</v>
      </c>
      <c r="F3" s="12">
        <f>$K$1</f>
        <v>8</v>
      </c>
      <c r="G3" s="18">
        <f>E3/F3</f>
        <v>0</v>
      </c>
      <c r="H3" s="18">
        <f>LARGE(G3:G4,1)</f>
        <v>0.23653350000000001</v>
      </c>
    </row>
    <row r="4" spans="1:27" ht="13.5" thickBot="1" x14ac:dyDescent="0.25">
      <c r="A4" s="3" t="s">
        <v>63</v>
      </c>
      <c r="B4" s="11">
        <v>7.5600000000000001E-2</v>
      </c>
      <c r="C4" s="33">
        <v>25.03</v>
      </c>
      <c r="E4" s="18">
        <f>C4*B4</f>
        <v>1.8922680000000001</v>
      </c>
      <c r="F4" s="12">
        <f>$M$1</f>
        <v>8</v>
      </c>
      <c r="G4" s="18">
        <f>E4/F4</f>
        <v>0.23653350000000001</v>
      </c>
      <c r="H4" s="18"/>
      <c r="J4" s="113"/>
      <c r="K4" s="113"/>
      <c r="L4" s="113"/>
      <c r="M4" s="113"/>
      <c r="N4" s="114"/>
      <c r="O4" s="114"/>
      <c r="P4" s="114"/>
      <c r="Q4" s="114"/>
      <c r="R4" s="114"/>
      <c r="S4" s="114"/>
      <c r="T4" s="114"/>
      <c r="U4" s="114"/>
      <c r="V4" s="114"/>
    </row>
    <row r="5" spans="1:27" ht="13.5" thickBot="1" x14ac:dyDescent="0.25">
      <c r="A5" s="1" t="s">
        <v>293</v>
      </c>
      <c r="B5" s="15"/>
      <c r="C5" s="60"/>
      <c r="E5" s="17"/>
      <c r="F5" s="17"/>
      <c r="G5" s="17"/>
      <c r="H5" s="17"/>
      <c r="V5" s="9"/>
      <c r="W5" s="83" t="s">
        <v>162</v>
      </c>
      <c r="X5" s="84" t="s">
        <v>163</v>
      </c>
      <c r="Y5" s="85" t="s">
        <v>294</v>
      </c>
      <c r="Z5" s="91" t="s">
        <v>162</v>
      </c>
      <c r="AA5" s="92" t="s">
        <v>163</v>
      </c>
    </row>
    <row r="6" spans="1:27" x14ac:dyDescent="0.2">
      <c r="A6" s="3" t="s">
        <v>62</v>
      </c>
      <c r="B6" s="11">
        <v>13.237998640000001</v>
      </c>
      <c r="C6" s="33">
        <v>3</v>
      </c>
      <c r="E6" s="18">
        <f>C6*B6</f>
        <v>39.713995920000002</v>
      </c>
      <c r="F6" s="12">
        <f>$K$1</f>
        <v>8</v>
      </c>
      <c r="G6" s="18">
        <f>E6/F6</f>
        <v>4.9642494900000003</v>
      </c>
      <c r="H6" s="18">
        <f>LARGE(G6:G7,1)</f>
        <v>4.9642494900000003</v>
      </c>
      <c r="V6" s="86" t="s">
        <v>287</v>
      </c>
      <c r="W6" s="81">
        <f>0.9326+6.748+6.748</f>
        <v>14.428599999999999</v>
      </c>
      <c r="X6" s="79">
        <v>0.1865</v>
      </c>
      <c r="Y6" s="82">
        <v>0.1008</v>
      </c>
      <c r="Z6" s="88">
        <f t="shared" ref="Z6:Z11" si="0">Y6*W6</f>
        <v>1.45440288</v>
      </c>
      <c r="AA6" s="89">
        <f t="shared" ref="AA6:AA11" si="1">Y6*X6</f>
        <v>1.8799199999999999E-2</v>
      </c>
    </row>
    <row r="7" spans="1:27" x14ac:dyDescent="0.2">
      <c r="A7" s="3" t="s">
        <v>63</v>
      </c>
      <c r="B7" s="11">
        <v>8.7542647799999997</v>
      </c>
      <c r="C7" s="33">
        <v>3</v>
      </c>
      <c r="E7" s="18">
        <f>C7*B7</f>
        <v>26.262794339999999</v>
      </c>
      <c r="F7" s="12">
        <f>$M$1</f>
        <v>8</v>
      </c>
      <c r="G7" s="18">
        <f>E7/F7</f>
        <v>3.2828492924999999</v>
      </c>
      <c r="H7" s="18"/>
      <c r="V7" s="112">
        <v>92768</v>
      </c>
      <c r="W7" s="109">
        <v>8.3599999999999994E-2</v>
      </c>
      <c r="X7" s="110">
        <v>1.3599999999999999E-2</v>
      </c>
      <c r="Y7" s="111">
        <v>31.7318</v>
      </c>
      <c r="Z7" s="88">
        <f t="shared" si="0"/>
        <v>2.6527784799999998</v>
      </c>
      <c r="AA7" s="89">
        <f t="shared" si="1"/>
        <v>0.43155247999999996</v>
      </c>
    </row>
    <row r="8" spans="1:27" x14ac:dyDescent="0.2">
      <c r="A8" s="1" t="s">
        <v>289</v>
      </c>
      <c r="B8" s="15"/>
      <c r="C8" s="60"/>
      <c r="E8" s="17"/>
      <c r="F8" s="17"/>
      <c r="G8" s="17"/>
      <c r="H8" s="17"/>
      <c r="T8" s="9"/>
      <c r="V8" s="112">
        <v>92800</v>
      </c>
      <c r="W8" s="109">
        <v>5.8099999999999999E-2</v>
      </c>
      <c r="X8" s="110">
        <v>9.4999999999999998E-3</v>
      </c>
      <c r="Y8" s="111">
        <f>1*Y7</f>
        <v>31.7318</v>
      </c>
      <c r="Z8" s="88">
        <f t="shared" si="0"/>
        <v>1.8436175799999999</v>
      </c>
      <c r="AA8" s="89">
        <f t="shared" si="1"/>
        <v>0.3014521</v>
      </c>
    </row>
    <row r="9" spans="1:27" x14ac:dyDescent="0.2">
      <c r="A9" s="3" t="s">
        <v>62</v>
      </c>
      <c r="B9" s="11">
        <v>2.0219</v>
      </c>
      <c r="C9" s="33">
        <v>8.8800000000000008</v>
      </c>
      <c r="E9" s="18">
        <f>C9*B9</f>
        <v>17.954472000000003</v>
      </c>
      <c r="F9" s="12">
        <f>$K$1</f>
        <v>8</v>
      </c>
      <c r="G9" s="18">
        <f>E9/F9</f>
        <v>2.2443090000000003</v>
      </c>
      <c r="H9" s="18">
        <f>LARGE(G9:G10,1)</f>
        <v>3.3665190000000003</v>
      </c>
      <c r="T9" s="9"/>
      <c r="V9" s="108">
        <v>94972</v>
      </c>
      <c r="W9" s="109">
        <v>0</v>
      </c>
      <c r="X9" s="110">
        <v>1.9633</v>
      </c>
      <c r="Y9" s="111">
        <v>1.103</v>
      </c>
      <c r="Z9" s="88">
        <f t="shared" si="0"/>
        <v>0</v>
      </c>
      <c r="AA9" s="89">
        <f t="shared" si="1"/>
        <v>2.1655199000000001</v>
      </c>
    </row>
    <row r="10" spans="1:27" x14ac:dyDescent="0.2">
      <c r="A10" s="3" t="s">
        <v>63</v>
      </c>
      <c r="B10" s="11">
        <v>3.0329000000000002</v>
      </c>
      <c r="C10" s="33">
        <v>8.8800000000000008</v>
      </c>
      <c r="E10" s="18">
        <f>C10*B10</f>
        <v>26.932152000000002</v>
      </c>
      <c r="F10" s="12">
        <f>$M$1</f>
        <v>8</v>
      </c>
      <c r="G10" s="18">
        <f>E10/F10</f>
        <v>3.3665190000000003</v>
      </c>
      <c r="H10" s="18"/>
      <c r="V10" s="104" t="s">
        <v>286</v>
      </c>
      <c r="W10" s="105">
        <v>0.92130000000000001</v>
      </c>
      <c r="X10" s="80">
        <v>1.3818999999999999</v>
      </c>
      <c r="Y10" s="120">
        <v>0.16900000000000001</v>
      </c>
      <c r="Z10" s="106">
        <f t="shared" si="0"/>
        <v>0.15569970000000002</v>
      </c>
      <c r="AA10" s="107">
        <f t="shared" si="1"/>
        <v>0.2335411</v>
      </c>
    </row>
    <row r="11" spans="1:27" ht="13.5" thickBot="1" x14ac:dyDescent="0.25">
      <c r="A11" s="1" t="s">
        <v>290</v>
      </c>
      <c r="B11" s="15"/>
      <c r="C11" s="60"/>
      <c r="E11" s="17"/>
      <c r="F11" s="17"/>
      <c r="G11" s="17"/>
      <c r="H11" s="17"/>
      <c r="J11" s="6"/>
      <c r="K11" s="6"/>
      <c r="L11" s="6"/>
      <c r="M11" s="6"/>
      <c r="R11" s="38"/>
      <c r="V11" s="99">
        <v>97890</v>
      </c>
      <c r="W11" s="100">
        <v>7.1315</v>
      </c>
      <c r="X11" s="101">
        <v>5.6033999999999997</v>
      </c>
      <c r="Y11" s="121">
        <v>1</v>
      </c>
      <c r="Z11" s="102">
        <f t="shared" si="0"/>
        <v>7.1315</v>
      </c>
      <c r="AA11" s="103">
        <f t="shared" si="1"/>
        <v>5.6033999999999997</v>
      </c>
    </row>
    <row r="12" spans="1:27" ht="13.5" thickBot="1" x14ac:dyDescent="0.25">
      <c r="A12" s="3" t="s">
        <v>62</v>
      </c>
      <c r="B12" s="11">
        <v>0.1721</v>
      </c>
      <c r="C12" s="33">
        <v>286.67</v>
      </c>
      <c r="E12" s="18">
        <f>C12*B12</f>
        <v>49.335907000000006</v>
      </c>
      <c r="F12" s="12">
        <f>$K$1</f>
        <v>8</v>
      </c>
      <c r="G12" s="18">
        <f>E12/F12</f>
        <v>6.1669883750000007</v>
      </c>
      <c r="H12" s="18">
        <f>LARGE(G12:G13,1)</f>
        <v>6.1669883750000007</v>
      </c>
      <c r="J12" s="6"/>
      <c r="K12" s="6"/>
      <c r="L12" s="6"/>
      <c r="M12" s="6"/>
      <c r="V12" s="9"/>
      <c r="W12" s="9"/>
      <c r="X12" s="9"/>
      <c r="Y12" s="9"/>
      <c r="Z12" s="93">
        <f>SUM(Z6:Z11)</f>
        <v>13.237998640000001</v>
      </c>
      <c r="AA12" s="94">
        <f>SUM(AA6:AA11)</f>
        <v>8.7542647799999997</v>
      </c>
    </row>
    <row r="13" spans="1:27" x14ac:dyDescent="0.2">
      <c r="A13" s="3" t="s">
        <v>63</v>
      </c>
      <c r="B13" s="11">
        <v>0.1721</v>
      </c>
      <c r="C13" s="33">
        <v>286.67</v>
      </c>
      <c r="E13" s="18">
        <f>C13*B13</f>
        <v>49.335907000000006</v>
      </c>
      <c r="F13" s="12">
        <f>$M$1</f>
        <v>8</v>
      </c>
      <c r="G13" s="18">
        <f>E13/F13</f>
        <v>6.1669883750000007</v>
      </c>
      <c r="H13" s="18"/>
      <c r="J13" s="6"/>
      <c r="K13" s="6"/>
      <c r="L13" s="6"/>
      <c r="M13" s="6"/>
    </row>
    <row r="14" spans="1:27" x14ac:dyDescent="0.2">
      <c r="A14" s="1" t="s">
        <v>291</v>
      </c>
      <c r="B14" s="15"/>
      <c r="C14" s="60"/>
      <c r="E14" s="17"/>
      <c r="F14" s="17"/>
      <c r="G14" s="17"/>
      <c r="H14" s="17"/>
      <c r="J14" s="6"/>
      <c r="K14" s="6"/>
      <c r="L14" s="6"/>
      <c r="M14" s="6"/>
    </row>
    <row r="15" spans="1:27" x14ac:dyDescent="0.2">
      <c r="A15" s="3" t="s">
        <v>62</v>
      </c>
      <c r="B15" s="11">
        <v>0</v>
      </c>
      <c r="C15" s="33">
        <v>1.87</v>
      </c>
      <c r="E15" s="18">
        <f>C15*B15</f>
        <v>0</v>
      </c>
      <c r="F15" s="12">
        <f>$K$1</f>
        <v>8</v>
      </c>
      <c r="G15" s="18">
        <f>E15/F15</f>
        <v>0</v>
      </c>
      <c r="H15" s="18">
        <f>LARGE(G15:G16,1)</f>
        <v>0.49223074999999999</v>
      </c>
      <c r="J15" s="6"/>
      <c r="K15" s="6"/>
      <c r="L15" s="6"/>
      <c r="M15" s="6"/>
    </row>
    <row r="16" spans="1:27" x14ac:dyDescent="0.2">
      <c r="A16" s="3" t="s">
        <v>63</v>
      </c>
      <c r="B16" s="11">
        <v>2.1057999999999999</v>
      </c>
      <c r="C16" s="33">
        <v>1.87</v>
      </c>
      <c r="E16" s="18">
        <f>C16*B16</f>
        <v>3.937846</v>
      </c>
      <c r="F16" s="12">
        <f>$M$1</f>
        <v>8</v>
      </c>
      <c r="G16" s="18">
        <f>E16/F16</f>
        <v>0.49223074999999999</v>
      </c>
      <c r="H16" s="18"/>
      <c r="J16" s="6"/>
      <c r="K16" s="6"/>
      <c r="L16" s="6"/>
      <c r="M16" s="6"/>
    </row>
    <row r="17" spans="1:27" x14ac:dyDescent="0.2">
      <c r="A17" s="1" t="s">
        <v>288</v>
      </c>
      <c r="B17" s="15"/>
      <c r="C17" s="60"/>
      <c r="E17" s="17"/>
      <c r="F17" s="17"/>
      <c r="G17" s="17"/>
      <c r="H17" s="17"/>
    </row>
    <row r="18" spans="1:27" x14ac:dyDescent="0.2">
      <c r="A18" s="3" t="s">
        <v>62</v>
      </c>
      <c r="B18" s="11">
        <v>8.3000000000000004E-2</v>
      </c>
      <c r="C18" s="33">
        <v>149.63999999999999</v>
      </c>
      <c r="E18" s="18">
        <f>C18*B18</f>
        <v>12.420119999999999</v>
      </c>
      <c r="F18" s="12">
        <f>$K$1</f>
        <v>8</v>
      </c>
      <c r="G18" s="18">
        <f>E18/F18</f>
        <v>1.5525149999999999</v>
      </c>
      <c r="H18" s="18">
        <f>LARGE(G18:G19,1)</f>
        <v>1.5525149999999999</v>
      </c>
    </row>
    <row r="19" spans="1:27" x14ac:dyDescent="0.2">
      <c r="A19" s="3" t="s">
        <v>63</v>
      </c>
      <c r="B19" s="11">
        <v>8.3000000000000004E-2</v>
      </c>
      <c r="C19" s="33">
        <v>149.63999999999999</v>
      </c>
      <c r="E19" s="18">
        <f>C19*B19</f>
        <v>12.420119999999999</v>
      </c>
      <c r="F19" s="12">
        <f>$M$1</f>
        <v>8</v>
      </c>
      <c r="G19" s="18">
        <f>E19/F19</f>
        <v>1.5525149999999999</v>
      </c>
      <c r="H19" s="18"/>
    </row>
    <row r="20" spans="1:27" ht="13.5" thickBot="1" x14ac:dyDescent="0.25">
      <c r="A20" s="1" t="s">
        <v>134</v>
      </c>
      <c r="B20" s="15"/>
      <c r="C20" s="60"/>
      <c r="E20" s="17"/>
      <c r="F20" s="17"/>
      <c r="G20" s="17"/>
      <c r="H20" s="17"/>
      <c r="J20" s="113"/>
      <c r="K20" s="113"/>
      <c r="L20" s="113"/>
      <c r="M20" s="113"/>
      <c r="N20" s="114"/>
      <c r="O20" s="114"/>
      <c r="P20" s="114"/>
      <c r="Q20" s="114"/>
      <c r="R20" s="114"/>
      <c r="S20" s="114"/>
      <c r="T20" s="114"/>
      <c r="U20" s="114"/>
      <c r="V20" s="114"/>
    </row>
    <row r="21" spans="1:27" ht="13.5" thickBot="1" x14ac:dyDescent="0.25">
      <c r="A21" s="3" t="s">
        <v>62</v>
      </c>
      <c r="B21" s="11">
        <v>0</v>
      </c>
      <c r="C21" s="33">
        <v>5.24</v>
      </c>
      <c r="E21" s="18">
        <f>C21*B21</f>
        <v>0</v>
      </c>
      <c r="F21" s="12">
        <f>$K$1</f>
        <v>8</v>
      </c>
      <c r="G21" s="18">
        <f>E21/F21</f>
        <v>0</v>
      </c>
      <c r="H21" s="18">
        <f>LARGE(G21:G22,1)</f>
        <v>0.43164500000000006</v>
      </c>
      <c r="V21" s="9"/>
      <c r="W21" s="83" t="s">
        <v>162</v>
      </c>
      <c r="X21" s="84" t="s">
        <v>163</v>
      </c>
      <c r="Y21" s="85" t="s">
        <v>294</v>
      </c>
      <c r="Z21" s="91" t="s">
        <v>162</v>
      </c>
      <c r="AA21" s="92" t="s">
        <v>163</v>
      </c>
    </row>
    <row r="22" spans="1:27" x14ac:dyDescent="0.2">
      <c r="A22" s="3" t="s">
        <v>63</v>
      </c>
      <c r="B22" s="11">
        <v>0.65900000000000003</v>
      </c>
      <c r="C22" s="33">
        <v>5.24</v>
      </c>
      <c r="E22" s="18">
        <f>C22*B22</f>
        <v>3.4531600000000005</v>
      </c>
      <c r="F22" s="12">
        <f>$M$1</f>
        <v>8</v>
      </c>
      <c r="G22" s="18">
        <f>E22/F22</f>
        <v>0.43164500000000006</v>
      </c>
      <c r="H22" s="18"/>
      <c r="V22" s="86" t="s">
        <v>285</v>
      </c>
      <c r="W22" s="81">
        <v>0</v>
      </c>
      <c r="X22" s="79">
        <v>8.9999999999999993E-3</v>
      </c>
      <c r="Y22" s="82">
        <v>1</v>
      </c>
      <c r="Z22" s="88">
        <f>Y22*W22</f>
        <v>0</v>
      </c>
      <c r="AA22" s="89">
        <f>Y22*X22</f>
        <v>8.9999999999999993E-3</v>
      </c>
    </row>
    <row r="23" spans="1:27" ht="13.5" thickBot="1" x14ac:dyDescent="0.25">
      <c r="A23" s="1" t="s">
        <v>380</v>
      </c>
      <c r="B23" s="15"/>
      <c r="C23" s="60"/>
      <c r="E23" s="17"/>
      <c r="F23" s="17"/>
      <c r="G23" s="17"/>
      <c r="H23" s="17"/>
      <c r="V23" s="87" t="s">
        <v>283</v>
      </c>
      <c r="W23" s="95">
        <v>0</v>
      </c>
      <c r="X23" s="96">
        <v>0.65</v>
      </c>
      <c r="Y23" s="97">
        <v>1</v>
      </c>
      <c r="Z23" s="90">
        <f>Y23*W23</f>
        <v>0</v>
      </c>
      <c r="AA23" s="98">
        <f>Y23*X23</f>
        <v>0.65</v>
      </c>
    </row>
    <row r="24" spans="1:27" ht="13.5" thickBot="1" x14ac:dyDescent="0.25">
      <c r="A24" s="3" t="s">
        <v>62</v>
      </c>
      <c r="B24" s="11">
        <v>0.12620000000000001</v>
      </c>
      <c r="C24" s="33">
        <v>20</v>
      </c>
      <c r="E24" s="18">
        <f>C24*B24</f>
        <v>2.524</v>
      </c>
      <c r="F24" s="12">
        <f>$K$1</f>
        <v>8</v>
      </c>
      <c r="G24" s="18">
        <f>E24/F24</f>
        <v>0.3155</v>
      </c>
      <c r="H24" s="18">
        <f>LARGE(G24:G25,1)</f>
        <v>0.3155</v>
      </c>
      <c r="V24" s="9"/>
      <c r="W24" s="9"/>
      <c r="X24" s="9"/>
      <c r="Y24" s="9"/>
      <c r="Z24" s="93">
        <f>SUM(Z22:Z23)</f>
        <v>0</v>
      </c>
      <c r="AA24" s="94">
        <f>SUM(AA22:AA23)</f>
        <v>0.65900000000000003</v>
      </c>
    </row>
    <row r="25" spans="1:27" x14ac:dyDescent="0.2">
      <c r="A25" s="3" t="s">
        <v>63</v>
      </c>
      <c r="B25" s="11">
        <v>4.0399999999999998E-2</v>
      </c>
      <c r="C25" s="33">
        <v>20</v>
      </c>
      <c r="E25" s="18">
        <f>C25*B25</f>
        <v>0.80799999999999994</v>
      </c>
      <c r="F25" s="12">
        <f>$M$1</f>
        <v>8</v>
      </c>
      <c r="G25" s="18">
        <f>E25/F25</f>
        <v>0.10099999999999999</v>
      </c>
      <c r="H25" s="18"/>
    </row>
    <row r="26" spans="1:27" x14ac:dyDescent="0.2">
      <c r="B26" s="6"/>
      <c r="E26" s="6"/>
      <c r="F26" s="6"/>
      <c r="G26" s="6"/>
      <c r="H26" s="6"/>
    </row>
    <row r="27" spans="1:27" x14ac:dyDescent="0.2">
      <c r="B27" s="6"/>
      <c r="E27" s="6"/>
      <c r="F27" s="6"/>
      <c r="G27" s="6"/>
      <c r="H27" s="6"/>
      <c r="V27" s="9"/>
      <c r="W27" s="9"/>
      <c r="X27" s="9"/>
      <c r="Y27" s="9"/>
      <c r="Z27" s="9"/>
      <c r="AA27" s="9"/>
    </row>
    <row r="28" spans="1:27" x14ac:dyDescent="0.2">
      <c r="B28" s="6"/>
      <c r="E28" s="6"/>
      <c r="F28" s="6"/>
      <c r="G28" s="6"/>
      <c r="H28" s="6"/>
    </row>
    <row r="29" spans="1:27" x14ac:dyDescent="0.2">
      <c r="B29" s="6"/>
      <c r="E29" s="6"/>
      <c r="F29" s="6"/>
      <c r="G29" s="6"/>
      <c r="H29" s="6"/>
    </row>
    <row r="30" spans="1:27" x14ac:dyDescent="0.2">
      <c r="B30" s="6"/>
      <c r="E30" s="6"/>
      <c r="F30" s="6"/>
      <c r="G30" s="6"/>
      <c r="H30" s="6"/>
    </row>
    <row r="31" spans="1:27" x14ac:dyDescent="0.2">
      <c r="B31" s="6"/>
      <c r="E31" s="6"/>
      <c r="F31" s="6"/>
      <c r="G31" s="6"/>
      <c r="H31" s="6"/>
      <c r="J31" s="6"/>
      <c r="K31" s="6"/>
      <c r="L31" s="6"/>
      <c r="M31" s="6"/>
    </row>
    <row r="32" spans="1:27" x14ac:dyDescent="0.2">
      <c r="B32" s="6"/>
      <c r="F32" s="6"/>
      <c r="G32" s="6"/>
      <c r="H32" s="6"/>
      <c r="J32" s="6"/>
      <c r="K32" s="6"/>
      <c r="L32" s="6"/>
      <c r="M32" s="6"/>
    </row>
    <row r="33" spans="2:13" x14ac:dyDescent="0.2">
      <c r="B33" s="6"/>
      <c r="F33" s="6"/>
      <c r="G33" s="6"/>
      <c r="H33" s="6"/>
      <c r="J33" s="6"/>
      <c r="K33" s="6"/>
      <c r="L33" s="6"/>
      <c r="M33" s="6"/>
    </row>
    <row r="34" spans="2:13" x14ac:dyDescent="0.2">
      <c r="B34" s="6"/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F44" s="6"/>
      <c r="G44" s="6"/>
      <c r="H44" s="6"/>
      <c r="J44" s="6"/>
      <c r="K44" s="6"/>
      <c r="L44" s="6"/>
      <c r="M44" s="6"/>
    </row>
    <row r="45" spans="2:13" x14ac:dyDescent="0.2">
      <c r="F45" s="6"/>
      <c r="G45" s="6"/>
      <c r="H45" s="6"/>
      <c r="J45" s="6"/>
      <c r="K45" s="6"/>
      <c r="L45" s="6"/>
      <c r="M45" s="6"/>
    </row>
    <row r="46" spans="2:13" x14ac:dyDescent="0.2">
      <c r="F46" s="6"/>
      <c r="G46" s="6"/>
      <c r="H46" s="6"/>
      <c r="J46" s="6"/>
      <c r="K46" s="6"/>
      <c r="L46" s="6"/>
      <c r="M46" s="6"/>
    </row>
    <row r="47" spans="2:13" x14ac:dyDescent="0.2">
      <c r="F47" s="6"/>
      <c r="G47" s="6"/>
      <c r="H47" s="6"/>
      <c r="J47" s="6"/>
      <c r="K47" s="6"/>
      <c r="L47" s="6"/>
      <c r="M47" s="6"/>
    </row>
    <row r="48" spans="2:13" x14ac:dyDescent="0.2">
      <c r="F48" s="6"/>
      <c r="G48" s="6"/>
      <c r="H48" s="6"/>
      <c r="J48" s="6"/>
      <c r="K48" s="6"/>
      <c r="L48" s="6"/>
      <c r="M48" s="6"/>
    </row>
    <row r="49" spans="2:13" x14ac:dyDescent="0.2"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  <row r="121" spans="2:8" x14ac:dyDescent="0.2">
      <c r="B121" s="6"/>
      <c r="E121" s="6"/>
      <c r="F121" s="6"/>
      <c r="G121" s="6"/>
      <c r="H121" s="6"/>
    </row>
    <row r="122" spans="2:8" x14ac:dyDescent="0.2">
      <c r="B122" s="6"/>
      <c r="E122" s="6"/>
      <c r="F122" s="6"/>
      <c r="G122" s="6"/>
      <c r="H122" s="6"/>
    </row>
    <row r="123" spans="2:8" x14ac:dyDescent="0.2">
      <c r="B123" s="6"/>
      <c r="E123" s="6"/>
      <c r="F123" s="6"/>
      <c r="G123" s="6"/>
      <c r="H123" s="6"/>
    </row>
    <row r="124" spans="2:8" x14ac:dyDescent="0.2">
      <c r="B124" s="6"/>
      <c r="E124" s="6"/>
      <c r="F124" s="6"/>
      <c r="G124" s="6"/>
      <c r="H124" s="6"/>
    </row>
    <row r="125" spans="2:8" x14ac:dyDescent="0.2">
      <c r="B125" s="6"/>
      <c r="E125" s="6"/>
      <c r="F125" s="6"/>
      <c r="G125" s="6"/>
      <c r="H125" s="6"/>
    </row>
    <row r="126" spans="2:8" x14ac:dyDescent="0.2">
      <c r="B126" s="6"/>
      <c r="E126" s="6"/>
      <c r="F126" s="6"/>
      <c r="G126" s="6"/>
      <c r="H126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M189"/>
  <sheetViews>
    <sheetView showGridLines="0" topLeftCell="A59" workbookViewId="0">
      <selection activeCell="C67" sqref="C67"/>
    </sheetView>
  </sheetViews>
  <sheetFormatPr defaultRowHeight="12.75" x14ac:dyDescent="0.2"/>
  <cols>
    <col min="1" max="1" width="16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2.5" style="6" customWidth="1"/>
    <col min="22" max="22" width="6.5" style="6" bestFit="1" customWidth="1"/>
    <col min="23" max="23" width="5.5" style="6" bestFit="1" customWidth="1"/>
    <col min="24" max="24" width="5.25" style="6" bestFit="1" customWidth="1"/>
    <col min="25" max="25" width="5.625" style="6" bestFit="1" customWidth="1"/>
    <col min="26" max="26" width="5.5" style="6" bestFit="1" customWidth="1"/>
    <col min="27" max="27" width="5.375" style="6" bestFit="1" customWidth="1"/>
    <col min="28" max="32" width="9" style="6"/>
    <col min="33" max="41" width="9.375" style="6" customWidth="1"/>
    <col min="42" max="16384" width="9" style="6"/>
  </cols>
  <sheetData>
    <row r="1" spans="1:39" ht="1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RESUMO!D11</f>
        <v>8</v>
      </c>
      <c r="L1" s="54" t="s">
        <v>63</v>
      </c>
      <c r="M1" s="23">
        <f>RESUMO!E11</f>
        <v>8</v>
      </c>
      <c r="O1" s="24" t="s">
        <v>64</v>
      </c>
      <c r="P1" s="25">
        <f>SUM(H:H)</f>
        <v>93.068424395237486</v>
      </c>
      <c r="Q1" s="26" t="s">
        <v>94</v>
      </c>
      <c r="R1" s="27">
        <f>P1/8</f>
        <v>11.633553049404686</v>
      </c>
      <c r="AE1"/>
      <c r="AF1"/>
      <c r="AG1"/>
      <c r="AH1"/>
      <c r="AI1"/>
      <c r="AJ1"/>
      <c r="AK1"/>
      <c r="AL1"/>
      <c r="AM1"/>
    </row>
    <row r="2" spans="1:39" ht="15" thickBot="1" x14ac:dyDescent="0.25">
      <c r="A2" s="1" t="s">
        <v>328</v>
      </c>
      <c r="B2" s="15"/>
      <c r="C2" s="60"/>
      <c r="E2" s="17"/>
      <c r="F2" s="17"/>
      <c r="G2" s="17"/>
      <c r="H2" s="17"/>
      <c r="I2" s="151"/>
      <c r="J2" s="115"/>
      <c r="K2" s="113"/>
      <c r="L2" s="113"/>
      <c r="M2" s="113"/>
      <c r="N2" s="114"/>
      <c r="O2" s="114"/>
      <c r="P2" s="114"/>
      <c r="Q2" s="114"/>
      <c r="R2" s="114"/>
      <c r="S2" s="114"/>
      <c r="T2" s="114"/>
      <c r="U2" s="114"/>
      <c r="V2" s="118"/>
      <c r="W2"/>
      <c r="X2"/>
      <c r="Y2"/>
      <c r="Z2"/>
      <c r="AA2"/>
      <c r="AE2"/>
      <c r="AF2"/>
      <c r="AG2"/>
      <c r="AH2"/>
      <c r="AI2"/>
      <c r="AJ2"/>
      <c r="AK2"/>
      <c r="AL2"/>
      <c r="AM2"/>
    </row>
    <row r="3" spans="1:39" ht="15" thickBot="1" x14ac:dyDescent="0.25">
      <c r="A3" s="3" t="s">
        <v>62</v>
      </c>
      <c r="B3" s="11">
        <v>0.35405988999999999</v>
      </c>
      <c r="C3" s="33">
        <v>376.71</v>
      </c>
      <c r="E3" s="18">
        <f>C3*B3</f>
        <v>133.37790116189998</v>
      </c>
      <c r="F3" s="12">
        <f>$K$1</f>
        <v>8</v>
      </c>
      <c r="G3" s="18">
        <f>E3/F3</f>
        <v>16.672237645237498</v>
      </c>
      <c r="H3" s="18">
        <f>LARGE(G3:G4,1)</f>
        <v>16.672237645237498</v>
      </c>
      <c r="I3" s="146"/>
      <c r="V3" s="9"/>
      <c r="W3" s="137" t="s">
        <v>162</v>
      </c>
      <c r="X3" s="138" t="s">
        <v>163</v>
      </c>
      <c r="Y3" s="139" t="s">
        <v>294</v>
      </c>
      <c r="Z3" s="140" t="s">
        <v>162</v>
      </c>
      <c r="AA3" s="141" t="s">
        <v>163</v>
      </c>
      <c r="AE3"/>
      <c r="AF3"/>
      <c r="AG3"/>
      <c r="AH3"/>
      <c r="AI3"/>
      <c r="AJ3"/>
      <c r="AK3"/>
      <c r="AL3"/>
      <c r="AM3"/>
    </row>
    <row r="4" spans="1:39" ht="14.25" x14ac:dyDescent="0.2">
      <c r="A4" s="3" t="s">
        <v>63</v>
      </c>
      <c r="B4" s="11">
        <v>0.29405988999999999</v>
      </c>
      <c r="C4" s="33">
        <v>376.71</v>
      </c>
      <c r="E4" s="18">
        <f>C4*B4</f>
        <v>110.77530116189999</v>
      </c>
      <c r="F4" s="12">
        <f>$M$1</f>
        <v>8</v>
      </c>
      <c r="G4" s="18">
        <f>E4/F4</f>
        <v>13.846912645237499</v>
      </c>
      <c r="H4" s="18"/>
      <c r="I4" s="146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52"/>
      <c r="V4" s="86">
        <v>95750</v>
      </c>
      <c r="W4" s="124">
        <v>0.21629999999999999</v>
      </c>
      <c r="X4" s="125">
        <v>0.21629999999999999</v>
      </c>
      <c r="Y4" s="126">
        <v>1</v>
      </c>
      <c r="Z4" s="127">
        <f>Y4*W4</f>
        <v>0.21629999999999999</v>
      </c>
      <c r="AA4" s="128">
        <f>Y4*X4</f>
        <v>0.21629999999999999</v>
      </c>
      <c r="AE4"/>
      <c r="AF4"/>
      <c r="AG4"/>
      <c r="AH4"/>
      <c r="AI4"/>
      <c r="AJ4"/>
      <c r="AK4"/>
      <c r="AL4"/>
      <c r="AM4"/>
    </row>
    <row r="5" spans="1:39" ht="14.25" x14ac:dyDescent="0.2">
      <c r="A5" s="1" t="s">
        <v>329</v>
      </c>
      <c r="B5" s="15"/>
      <c r="C5" s="36"/>
      <c r="E5" s="17"/>
      <c r="F5" s="17"/>
      <c r="G5" s="17"/>
      <c r="H5" s="17"/>
      <c r="I5" s="146"/>
      <c r="J5"/>
      <c r="K5"/>
      <c r="L5"/>
      <c r="M5"/>
      <c r="N5"/>
      <c r="O5"/>
      <c r="P5"/>
      <c r="Q5"/>
      <c r="R5"/>
      <c r="S5"/>
      <c r="T5"/>
      <c r="U5"/>
      <c r="V5" s="147" t="s">
        <v>327</v>
      </c>
      <c r="W5" s="148">
        <v>0.20330000000000001</v>
      </c>
      <c r="X5" s="149">
        <v>0.20330000000000001</v>
      </c>
      <c r="Y5" s="150">
        <v>0.33329999999999999</v>
      </c>
      <c r="Z5" s="102">
        <f>Y5*W5</f>
        <v>6.7759890000000003E-2</v>
      </c>
      <c r="AA5" s="119">
        <f>Y5*X5</f>
        <v>6.7759890000000003E-2</v>
      </c>
      <c r="AE5"/>
      <c r="AF5"/>
      <c r="AG5"/>
      <c r="AH5"/>
      <c r="AI5"/>
      <c r="AJ5"/>
      <c r="AK5"/>
      <c r="AL5"/>
      <c r="AM5"/>
    </row>
    <row r="6" spans="1:39" ht="15" thickBot="1" x14ac:dyDescent="0.25">
      <c r="A6" s="3" t="s">
        <v>62</v>
      </c>
      <c r="B6" s="11">
        <v>0.11219999999999999</v>
      </c>
      <c r="C6" s="33">
        <v>10.62</v>
      </c>
      <c r="E6" s="18">
        <f>C6*B6</f>
        <v>1.1915639999999998</v>
      </c>
      <c r="F6" s="12">
        <f>$K$1</f>
        <v>8</v>
      </c>
      <c r="G6" s="18">
        <f>E6/F6</f>
        <v>0.14894549999999998</v>
      </c>
      <c r="H6" s="18">
        <f>LARGE(G6:G7,1)</f>
        <v>0.14894549999999998</v>
      </c>
      <c r="J6"/>
      <c r="K6"/>
      <c r="L6"/>
      <c r="M6"/>
      <c r="N6"/>
      <c r="O6"/>
      <c r="P6"/>
      <c r="Q6"/>
      <c r="R6"/>
      <c r="S6"/>
      <c r="T6"/>
      <c r="U6"/>
      <c r="V6" s="87">
        <v>91173</v>
      </c>
      <c r="W6" s="129">
        <v>3.5000000000000003E-2</v>
      </c>
      <c r="X6" s="130">
        <v>5.0000000000000001E-3</v>
      </c>
      <c r="Y6" s="131">
        <v>2</v>
      </c>
      <c r="Z6" s="132">
        <f>Y6*W6</f>
        <v>7.0000000000000007E-2</v>
      </c>
      <c r="AA6" s="133">
        <f>Y6*X6</f>
        <v>0.01</v>
      </c>
      <c r="AE6"/>
      <c r="AF6"/>
      <c r="AG6"/>
      <c r="AH6"/>
      <c r="AI6"/>
      <c r="AJ6"/>
      <c r="AK6"/>
      <c r="AL6"/>
      <c r="AM6"/>
    </row>
    <row r="7" spans="1:39" ht="15" thickBot="1" x14ac:dyDescent="0.25">
      <c r="A7" s="3" t="s">
        <v>63</v>
      </c>
      <c r="B7" s="11">
        <v>0.11219999999999999</v>
      </c>
      <c r="C7" s="33">
        <v>10.62</v>
      </c>
      <c r="E7" s="18">
        <f>C7*B7</f>
        <v>1.1915639999999998</v>
      </c>
      <c r="F7" s="12">
        <f>$M$1</f>
        <v>8</v>
      </c>
      <c r="G7" s="18">
        <f>E7/F7</f>
        <v>0.14894549999999998</v>
      </c>
      <c r="H7" s="18"/>
      <c r="J7" s="6"/>
      <c r="K7" s="6"/>
      <c r="L7" s="6"/>
      <c r="M7" s="6"/>
      <c r="U7"/>
      <c r="Z7" s="93">
        <f>SUM(Z4:Z6)</f>
        <v>0.35405988999999999</v>
      </c>
      <c r="AA7" s="94">
        <f>SUM(AA4:AA6)</f>
        <v>0.29405988999999999</v>
      </c>
      <c r="AE7"/>
      <c r="AF7"/>
      <c r="AG7"/>
      <c r="AH7"/>
      <c r="AI7"/>
      <c r="AJ7"/>
      <c r="AK7"/>
      <c r="AL7"/>
      <c r="AM7"/>
    </row>
    <row r="8" spans="1:39" ht="14.25" x14ac:dyDescent="0.2">
      <c r="A8" s="1" t="s">
        <v>330</v>
      </c>
      <c r="B8" s="15"/>
      <c r="C8" s="36"/>
      <c r="E8" s="17"/>
      <c r="F8" s="17"/>
      <c r="G8" s="17"/>
      <c r="H8" s="17"/>
      <c r="J8" s="6"/>
      <c r="K8" s="6"/>
      <c r="L8" s="6"/>
      <c r="M8" s="6"/>
      <c r="AE8"/>
      <c r="AF8"/>
      <c r="AG8"/>
      <c r="AH8"/>
      <c r="AI8"/>
      <c r="AJ8"/>
      <c r="AK8"/>
      <c r="AL8"/>
      <c r="AM8"/>
    </row>
    <row r="9" spans="1:39" ht="14.25" x14ac:dyDescent="0.2">
      <c r="A9" s="3" t="s">
        <v>62</v>
      </c>
      <c r="B9" s="11">
        <v>0.48299999999999998</v>
      </c>
      <c r="C9" s="33">
        <v>10.62</v>
      </c>
      <c r="E9" s="18">
        <f>C9*B9</f>
        <v>5.129459999999999</v>
      </c>
      <c r="F9" s="12">
        <f>$K$1</f>
        <v>8</v>
      </c>
      <c r="G9" s="18">
        <f>E9/F9</f>
        <v>0.64118249999999988</v>
      </c>
      <c r="H9" s="18">
        <f>LARGE(G9:G10,1)</f>
        <v>0.64118249999999988</v>
      </c>
      <c r="J9" s="6"/>
      <c r="K9" s="6"/>
      <c r="L9" s="6"/>
      <c r="M9" s="6"/>
      <c r="AE9"/>
      <c r="AF9"/>
      <c r="AG9"/>
      <c r="AH9"/>
      <c r="AI9"/>
      <c r="AJ9"/>
      <c r="AK9"/>
      <c r="AL9"/>
      <c r="AM9"/>
    </row>
    <row r="10" spans="1:39" ht="14.25" x14ac:dyDescent="0.2">
      <c r="A10" s="3" t="s">
        <v>63</v>
      </c>
      <c r="B10" s="11">
        <v>7.5999999999999998E-2</v>
      </c>
      <c r="C10" s="33">
        <v>10.62</v>
      </c>
      <c r="E10" s="18">
        <f>C10*B10</f>
        <v>0.80711999999999995</v>
      </c>
      <c r="F10" s="12">
        <f>$M$1</f>
        <v>8</v>
      </c>
      <c r="G10" s="18">
        <f>E10/F10</f>
        <v>0.10088999999999999</v>
      </c>
      <c r="H10" s="18"/>
      <c r="J10" s="6"/>
      <c r="K10" s="6"/>
      <c r="L10" s="6"/>
      <c r="M10" s="6"/>
      <c r="AE10"/>
      <c r="AF10"/>
      <c r="AG10"/>
      <c r="AH10"/>
      <c r="AI10"/>
      <c r="AJ10"/>
      <c r="AK10"/>
      <c r="AL10"/>
      <c r="AM10"/>
    </row>
    <row r="11" spans="1:39" ht="14.25" x14ac:dyDescent="0.2">
      <c r="A11" s="1" t="s">
        <v>331</v>
      </c>
      <c r="B11" s="15"/>
      <c r="C11" s="36"/>
      <c r="E11" s="17"/>
      <c r="F11" s="17"/>
      <c r="G11" s="17"/>
      <c r="H11" s="17"/>
      <c r="J11" s="6"/>
      <c r="K11" s="6"/>
      <c r="L11" s="6"/>
      <c r="M11" s="6"/>
      <c r="AE11"/>
      <c r="AF11"/>
      <c r="AG11"/>
      <c r="AH11"/>
      <c r="AI11"/>
      <c r="AJ11"/>
      <c r="AK11"/>
      <c r="AL11"/>
      <c r="AM11"/>
    </row>
    <row r="12" spans="1:39" ht="14.25" x14ac:dyDescent="0.2">
      <c r="A12" s="3" t="s">
        <v>62</v>
      </c>
      <c r="B12" s="11">
        <v>0.61299999999999999</v>
      </c>
      <c r="C12" s="33">
        <v>10.62</v>
      </c>
      <c r="E12" s="18">
        <f>C12*B12</f>
        <v>6.5100599999999993</v>
      </c>
      <c r="F12" s="12">
        <f>$K$1</f>
        <v>8</v>
      </c>
      <c r="G12" s="18">
        <f>E12/F12</f>
        <v>0.81375749999999991</v>
      </c>
      <c r="H12" s="18">
        <f>LARGE(G12:G13,1)</f>
        <v>0.81375749999999991</v>
      </c>
      <c r="J12" s="6"/>
      <c r="K12" s="6"/>
      <c r="L12" s="6"/>
      <c r="M12" s="6"/>
      <c r="AE12"/>
      <c r="AF12"/>
      <c r="AG12"/>
      <c r="AH12"/>
      <c r="AI12"/>
      <c r="AJ12"/>
      <c r="AK12"/>
      <c r="AL12"/>
      <c r="AM12"/>
    </row>
    <row r="13" spans="1:39" ht="14.25" x14ac:dyDescent="0.2">
      <c r="A13" s="3" t="s">
        <v>63</v>
      </c>
      <c r="B13" s="11">
        <v>8.5999999999999993E-2</v>
      </c>
      <c r="C13" s="33">
        <v>10.62</v>
      </c>
      <c r="E13" s="18">
        <f>C13*B13</f>
        <v>0.91331999999999991</v>
      </c>
      <c r="F13" s="12">
        <f>$M$1</f>
        <v>8</v>
      </c>
      <c r="G13" s="18">
        <f>E13/F13</f>
        <v>0.11416499999999999</v>
      </c>
      <c r="H13" s="18"/>
      <c r="J13" s="6"/>
      <c r="K13" s="6"/>
      <c r="L13" s="6"/>
      <c r="M13" s="6"/>
      <c r="Q13" s="116"/>
      <c r="AE13"/>
      <c r="AF13"/>
      <c r="AG13"/>
      <c r="AH13"/>
      <c r="AI13"/>
      <c r="AJ13"/>
      <c r="AK13"/>
      <c r="AL13"/>
      <c r="AM13"/>
    </row>
    <row r="14" spans="1:39" ht="14.25" x14ac:dyDescent="0.2">
      <c r="A14" s="1" t="s">
        <v>332</v>
      </c>
      <c r="B14" s="15"/>
      <c r="C14" s="36"/>
      <c r="E14" s="17"/>
      <c r="F14" s="17"/>
      <c r="G14" s="17"/>
      <c r="H14" s="17"/>
      <c r="J14" s="6"/>
      <c r="K14" s="6"/>
      <c r="L14" s="6"/>
      <c r="M14" s="6"/>
      <c r="AE14"/>
      <c r="AF14"/>
      <c r="AG14"/>
      <c r="AH14"/>
      <c r="AI14"/>
      <c r="AJ14"/>
      <c r="AK14"/>
      <c r="AL14"/>
      <c r="AM14"/>
    </row>
    <row r="15" spans="1:39" ht="14.25" x14ac:dyDescent="0.2">
      <c r="A15" s="3" t="s">
        <v>62</v>
      </c>
      <c r="B15" s="11">
        <v>0.14399999999999999</v>
      </c>
      <c r="C15" s="33">
        <v>195.13</v>
      </c>
      <c r="E15" s="18">
        <f>C15*B15</f>
        <v>28.098719999999997</v>
      </c>
      <c r="F15" s="12">
        <f>$K$1</f>
        <v>8</v>
      </c>
      <c r="G15" s="18">
        <f>E15/F15</f>
        <v>3.5123399999999996</v>
      </c>
      <c r="H15" s="18">
        <f>LARGE(G15:G16,1)</f>
        <v>3.5123399999999996</v>
      </c>
      <c r="J15" s="6"/>
      <c r="K15" s="6"/>
      <c r="L15" s="6"/>
      <c r="M15" s="6"/>
      <c r="AE15"/>
      <c r="AF15"/>
      <c r="AG15"/>
      <c r="AH15"/>
      <c r="AI15"/>
      <c r="AJ15"/>
      <c r="AK15"/>
      <c r="AL15"/>
      <c r="AM15"/>
    </row>
    <row r="16" spans="1:39" ht="14.25" x14ac:dyDescent="0.2">
      <c r="A16" s="3" t="s">
        <v>63</v>
      </c>
      <c r="B16" s="11">
        <v>0.14399999999999999</v>
      </c>
      <c r="C16" s="33">
        <v>195.13</v>
      </c>
      <c r="E16" s="18">
        <f>C16*B16</f>
        <v>28.098719999999997</v>
      </c>
      <c r="F16" s="12">
        <f>$M$1</f>
        <v>8</v>
      </c>
      <c r="G16" s="18">
        <f>E16/F16</f>
        <v>3.5123399999999996</v>
      </c>
      <c r="H16" s="18"/>
      <c r="J16" s="6"/>
      <c r="K16" s="6"/>
      <c r="L16" s="6"/>
      <c r="M16" s="6"/>
      <c r="AE16"/>
      <c r="AF16"/>
      <c r="AG16"/>
      <c r="AH16"/>
      <c r="AI16"/>
      <c r="AJ16"/>
      <c r="AK16"/>
      <c r="AL16"/>
      <c r="AM16"/>
    </row>
    <row r="17" spans="1:39" ht="14.25" x14ac:dyDescent="0.2">
      <c r="A17" s="1" t="s">
        <v>333</v>
      </c>
      <c r="B17" s="15"/>
      <c r="C17" s="36"/>
      <c r="E17" s="17"/>
      <c r="F17" s="17"/>
      <c r="G17" s="17"/>
      <c r="H17" s="17"/>
      <c r="J17" s="6"/>
      <c r="K17" s="6"/>
      <c r="L17" s="6"/>
      <c r="M17" s="6"/>
      <c r="AE17"/>
      <c r="AF17"/>
      <c r="AG17"/>
      <c r="AH17"/>
      <c r="AI17"/>
      <c r="AJ17"/>
      <c r="AK17"/>
      <c r="AL17"/>
      <c r="AM17"/>
    </row>
    <row r="18" spans="1:39" ht="14.25" x14ac:dyDescent="0.2">
      <c r="A18" s="3" t="s">
        <v>62</v>
      </c>
      <c r="B18" s="11">
        <v>0.216</v>
      </c>
      <c r="C18" s="33">
        <v>62.64</v>
      </c>
      <c r="E18" s="18">
        <f>C18*B18</f>
        <v>13.530239999999999</v>
      </c>
      <c r="F18" s="12">
        <f>$K$1</f>
        <v>8</v>
      </c>
      <c r="G18" s="18">
        <f>E18/F18</f>
        <v>1.6912799999999999</v>
      </c>
      <c r="H18" s="18">
        <f>LARGE(G18:G19,1)</f>
        <v>1.6912799999999999</v>
      </c>
      <c r="J18" s="6"/>
      <c r="K18" s="6"/>
      <c r="L18" s="6"/>
      <c r="M18" s="6"/>
      <c r="AE18"/>
      <c r="AF18"/>
      <c r="AG18"/>
      <c r="AH18"/>
      <c r="AI18"/>
      <c r="AJ18"/>
      <c r="AK18"/>
      <c r="AL18"/>
      <c r="AM18"/>
    </row>
    <row r="19" spans="1:39" ht="14.25" x14ac:dyDescent="0.2">
      <c r="A19" s="3" t="s">
        <v>63</v>
      </c>
      <c r="B19" s="11">
        <v>3.4000000000000002E-2</v>
      </c>
      <c r="C19" s="33">
        <v>62.64</v>
      </c>
      <c r="E19" s="18">
        <f>C19*B19</f>
        <v>2.1297600000000001</v>
      </c>
      <c r="F19" s="12">
        <f>$M$1</f>
        <v>8</v>
      </c>
      <c r="G19" s="18">
        <f>E19/F19</f>
        <v>0.26622000000000001</v>
      </c>
      <c r="H19" s="18"/>
      <c r="J19" s="6"/>
      <c r="K19" s="6"/>
      <c r="L19" s="6"/>
      <c r="M19" s="6"/>
      <c r="AE19"/>
      <c r="AF19"/>
      <c r="AG19"/>
      <c r="AH19"/>
      <c r="AI19"/>
      <c r="AJ19"/>
      <c r="AK19"/>
      <c r="AL19"/>
      <c r="AM19"/>
    </row>
    <row r="20" spans="1:39" ht="14.25" x14ac:dyDescent="0.2">
      <c r="A20" s="1" t="s">
        <v>334</v>
      </c>
      <c r="B20" s="15"/>
      <c r="C20" s="36"/>
      <c r="E20" s="17"/>
      <c r="F20" s="17"/>
      <c r="G20" s="17"/>
      <c r="H20" s="17"/>
      <c r="J20" s="6"/>
      <c r="K20" s="6"/>
      <c r="L20" s="6"/>
      <c r="M20" s="6"/>
      <c r="AE20"/>
      <c r="AF20"/>
      <c r="AG20"/>
      <c r="AH20"/>
      <c r="AI20"/>
      <c r="AJ20"/>
      <c r="AK20"/>
      <c r="AL20"/>
      <c r="AM20"/>
    </row>
    <row r="21" spans="1:39" ht="14.25" x14ac:dyDescent="0.2">
      <c r="A21" s="3" t="s">
        <v>62</v>
      </c>
      <c r="B21" s="11">
        <v>0.39100000000000001</v>
      </c>
      <c r="C21" s="33">
        <v>62.64</v>
      </c>
      <c r="E21" s="18">
        <f>C21*B21</f>
        <v>24.492240000000002</v>
      </c>
      <c r="F21" s="12">
        <f>$K$1</f>
        <v>8</v>
      </c>
      <c r="G21" s="18">
        <f>E21/F21</f>
        <v>3.0615300000000003</v>
      </c>
      <c r="H21" s="18">
        <f>LARGE(G21:G22,1)</f>
        <v>3.0615300000000003</v>
      </c>
      <c r="J21" s="6"/>
      <c r="K21" s="6"/>
      <c r="L21" s="6"/>
      <c r="M21" s="6"/>
      <c r="AE21"/>
      <c r="AF21"/>
      <c r="AG21"/>
      <c r="AH21"/>
      <c r="AI21"/>
      <c r="AJ21"/>
      <c r="AK21"/>
      <c r="AL21"/>
      <c r="AM21"/>
    </row>
    <row r="22" spans="1:39" ht="14.25" x14ac:dyDescent="0.2">
      <c r="A22" s="3" t="s">
        <v>63</v>
      </c>
      <c r="B22" s="11">
        <v>5.5E-2</v>
      </c>
      <c r="C22" s="33">
        <v>62.64</v>
      </c>
      <c r="E22" s="18">
        <f>C22*B22</f>
        <v>3.4452000000000003</v>
      </c>
      <c r="F22" s="12">
        <f>$M$1</f>
        <v>8</v>
      </c>
      <c r="G22" s="18">
        <f>E22/F22</f>
        <v>0.43065000000000003</v>
      </c>
      <c r="H22" s="18"/>
      <c r="J22" s="6"/>
      <c r="K22" s="6"/>
      <c r="L22" s="6"/>
      <c r="M22" s="6"/>
      <c r="AE22"/>
      <c r="AF22"/>
      <c r="AG22"/>
      <c r="AH22"/>
      <c r="AI22"/>
      <c r="AJ22"/>
      <c r="AK22"/>
      <c r="AL22"/>
      <c r="AM22"/>
    </row>
    <row r="23" spans="1:39" ht="14.25" x14ac:dyDescent="0.2">
      <c r="A23" s="1" t="s">
        <v>335</v>
      </c>
      <c r="B23" s="15"/>
      <c r="C23" s="36"/>
      <c r="E23" s="17"/>
      <c r="F23" s="17"/>
      <c r="G23" s="17"/>
      <c r="H23" s="17"/>
      <c r="J23" s="6"/>
      <c r="K23" s="6"/>
      <c r="L23" s="6"/>
      <c r="M23" s="6"/>
      <c r="AE23"/>
      <c r="AF23"/>
      <c r="AG23"/>
      <c r="AH23"/>
      <c r="AI23"/>
      <c r="AJ23"/>
      <c r="AK23"/>
      <c r="AL23"/>
      <c r="AM23"/>
    </row>
    <row r="24" spans="1:39" ht="14.25" x14ac:dyDescent="0.2">
      <c r="A24" s="3" t="s">
        <v>62</v>
      </c>
      <c r="B24" s="11">
        <v>7.0000000000000007E-2</v>
      </c>
      <c r="C24" s="33">
        <v>151.41</v>
      </c>
      <c r="E24" s="18">
        <f>C24*B24</f>
        <v>10.598700000000001</v>
      </c>
      <c r="F24" s="12">
        <f>$K$1</f>
        <v>8</v>
      </c>
      <c r="G24" s="18">
        <f>E24/F24</f>
        <v>1.3248375000000001</v>
      </c>
      <c r="H24" s="18">
        <f>LARGE(G24:G25,1)</f>
        <v>1.3248375000000001</v>
      </c>
      <c r="J24" s="6"/>
      <c r="K24" s="6"/>
      <c r="L24" s="6"/>
      <c r="M24" s="6"/>
      <c r="AE24"/>
      <c r="AF24"/>
      <c r="AG24"/>
      <c r="AH24"/>
      <c r="AI24"/>
      <c r="AJ24"/>
      <c r="AK24"/>
      <c r="AL24"/>
      <c r="AM24"/>
    </row>
    <row r="25" spans="1:39" ht="14.25" x14ac:dyDescent="0.2">
      <c r="A25" s="3" t="s">
        <v>63</v>
      </c>
      <c r="B25" s="11">
        <v>7.0000000000000007E-2</v>
      </c>
      <c r="C25" s="33">
        <v>151.41</v>
      </c>
      <c r="E25" s="18">
        <f>C25*B25</f>
        <v>10.598700000000001</v>
      </c>
      <c r="F25" s="12">
        <f>$M$1</f>
        <v>8</v>
      </c>
      <c r="G25" s="18">
        <f>E25/F25</f>
        <v>1.3248375000000001</v>
      </c>
      <c r="H25" s="18"/>
      <c r="J25" s="6"/>
      <c r="K25" s="6"/>
      <c r="L25" s="6"/>
      <c r="M25" s="6"/>
      <c r="AE25"/>
      <c r="AF25"/>
      <c r="AG25"/>
      <c r="AH25"/>
      <c r="AI25"/>
      <c r="AJ25"/>
      <c r="AK25"/>
      <c r="AL25"/>
      <c r="AM25"/>
    </row>
    <row r="26" spans="1:39" ht="14.25" x14ac:dyDescent="0.2">
      <c r="A26" s="1" t="s">
        <v>336</v>
      </c>
      <c r="B26" s="15"/>
      <c r="C26" s="36"/>
      <c r="E26" s="17"/>
      <c r="F26" s="17"/>
      <c r="G26" s="17"/>
      <c r="H26" s="17"/>
      <c r="J26" s="6"/>
      <c r="K26" s="6"/>
      <c r="L26" s="6"/>
      <c r="M26" s="6"/>
      <c r="AE26"/>
      <c r="AF26"/>
      <c r="AG26"/>
      <c r="AH26"/>
      <c r="AI26"/>
      <c r="AJ26"/>
      <c r="AK26"/>
      <c r="AL26"/>
      <c r="AM26"/>
    </row>
    <row r="27" spans="1:39" ht="14.25" x14ac:dyDescent="0.2">
      <c r="A27" s="3" t="s">
        <v>62</v>
      </c>
      <c r="B27" s="11">
        <v>0.51900000000000002</v>
      </c>
      <c r="C27" s="34">
        <v>3</v>
      </c>
      <c r="E27" s="18">
        <f>C27*B27</f>
        <v>1.5569999999999999</v>
      </c>
      <c r="F27" s="12">
        <f>$K$1</f>
        <v>8</v>
      </c>
      <c r="G27" s="18">
        <f>E27/F27</f>
        <v>0.19462499999999999</v>
      </c>
      <c r="H27" s="18">
        <f>LARGE(G27:G28,1)</f>
        <v>0.19462499999999999</v>
      </c>
      <c r="J27" s="6"/>
      <c r="K27" s="6"/>
      <c r="L27" s="6"/>
      <c r="M27" s="6"/>
      <c r="AE27"/>
      <c r="AF27"/>
      <c r="AG27"/>
      <c r="AH27"/>
      <c r="AI27"/>
      <c r="AJ27"/>
      <c r="AK27"/>
      <c r="AL27"/>
      <c r="AM27"/>
    </row>
    <row r="28" spans="1:39" ht="14.25" x14ac:dyDescent="0.2">
      <c r="A28" s="3" t="s">
        <v>63</v>
      </c>
      <c r="B28" s="11">
        <v>0.51900000000000002</v>
      </c>
      <c r="C28" s="34">
        <v>3</v>
      </c>
      <c r="E28" s="18">
        <f>C28*B28</f>
        <v>1.5569999999999999</v>
      </c>
      <c r="F28" s="12">
        <f>$M$1</f>
        <v>8</v>
      </c>
      <c r="G28" s="18">
        <f>E28/F28</f>
        <v>0.19462499999999999</v>
      </c>
      <c r="H28" s="18"/>
      <c r="J28" s="6"/>
      <c r="K28" s="6"/>
      <c r="L28" s="6"/>
      <c r="M28" s="6"/>
      <c r="AE28"/>
      <c r="AF28"/>
      <c r="AG28"/>
      <c r="AH28"/>
      <c r="AI28"/>
      <c r="AJ28"/>
      <c r="AK28"/>
      <c r="AL28"/>
      <c r="AM28"/>
    </row>
    <row r="29" spans="1:39" ht="14.25" x14ac:dyDescent="0.2">
      <c r="A29" s="1" t="s">
        <v>337</v>
      </c>
      <c r="B29" s="15"/>
      <c r="C29" s="36"/>
      <c r="E29" s="17"/>
      <c r="F29" s="17"/>
      <c r="G29" s="17"/>
      <c r="H29" s="17"/>
      <c r="J29" s="6"/>
      <c r="K29" s="6"/>
      <c r="L29" s="6"/>
      <c r="M29" s="6"/>
      <c r="AE29"/>
      <c r="AF29"/>
      <c r="AG29"/>
      <c r="AH29"/>
      <c r="AI29"/>
      <c r="AJ29"/>
      <c r="AK29"/>
      <c r="AL29"/>
      <c r="AM29"/>
    </row>
    <row r="30" spans="1:39" ht="14.25" x14ac:dyDescent="0.2">
      <c r="A30" s="3" t="s">
        <v>62</v>
      </c>
      <c r="B30" s="11">
        <v>0.247</v>
      </c>
      <c r="C30" s="34">
        <v>29</v>
      </c>
      <c r="E30" s="18">
        <f>C30*B30</f>
        <v>7.1630000000000003</v>
      </c>
      <c r="F30" s="12">
        <f>$K$1</f>
        <v>8</v>
      </c>
      <c r="G30" s="18">
        <f>E30/F30</f>
        <v>0.89537500000000003</v>
      </c>
      <c r="H30" s="18">
        <f>LARGE(G30:G31,1)</f>
        <v>0.89537500000000003</v>
      </c>
      <c r="J30" s="6"/>
      <c r="K30" s="6"/>
      <c r="L30" s="6"/>
      <c r="M30" s="6"/>
      <c r="AE30"/>
      <c r="AF30"/>
      <c r="AG30"/>
      <c r="AH30"/>
      <c r="AI30"/>
      <c r="AJ30"/>
      <c r="AK30"/>
      <c r="AL30"/>
      <c r="AM30"/>
    </row>
    <row r="31" spans="1:39" ht="14.25" x14ac:dyDescent="0.2">
      <c r="A31" s="3" t="s">
        <v>63</v>
      </c>
      <c r="B31" s="11">
        <v>0.247</v>
      </c>
      <c r="C31" s="34">
        <v>29</v>
      </c>
      <c r="E31" s="18">
        <f>C31*B31</f>
        <v>7.1630000000000003</v>
      </c>
      <c r="F31" s="12">
        <f>$M$1</f>
        <v>8</v>
      </c>
      <c r="G31" s="18">
        <f>E31/F31</f>
        <v>0.89537500000000003</v>
      </c>
      <c r="H31" s="18"/>
      <c r="J31" s="6"/>
      <c r="K31" s="6"/>
      <c r="L31" s="6"/>
      <c r="M31" s="6"/>
      <c r="AE31"/>
      <c r="AF31"/>
      <c r="AG31"/>
      <c r="AH31"/>
      <c r="AI31"/>
      <c r="AJ31"/>
      <c r="AK31"/>
      <c r="AL31"/>
      <c r="AM31"/>
    </row>
    <row r="32" spans="1:39" ht="14.25" x14ac:dyDescent="0.2">
      <c r="A32" s="1" t="s">
        <v>338</v>
      </c>
      <c r="B32" s="15"/>
      <c r="C32" s="36"/>
      <c r="E32" s="17"/>
      <c r="F32" s="17"/>
      <c r="G32" s="17"/>
      <c r="H32" s="17"/>
      <c r="J32" s="6"/>
      <c r="K32" s="6"/>
      <c r="L32" s="6"/>
      <c r="M32" s="6"/>
      <c r="AE32"/>
      <c r="AF32"/>
      <c r="AG32"/>
      <c r="AH32"/>
      <c r="AI32"/>
      <c r="AJ32"/>
      <c r="AK32"/>
      <c r="AL32"/>
      <c r="AM32"/>
    </row>
    <row r="33" spans="1:39" ht="14.25" x14ac:dyDescent="0.2">
      <c r="A33" s="3" t="s">
        <v>62</v>
      </c>
      <c r="B33" s="11">
        <v>0.14499999999999999</v>
      </c>
      <c r="C33" s="34">
        <v>4</v>
      </c>
      <c r="E33" s="18">
        <f t="shared" ref="E33:E34" si="0">C33*B33</f>
        <v>0.57999999999999996</v>
      </c>
      <c r="F33" s="12">
        <f t="shared" ref="F33" si="1">$K$1</f>
        <v>8</v>
      </c>
      <c r="G33" s="18">
        <f t="shared" ref="G33:G34" si="2">E33/F33</f>
        <v>7.2499999999999995E-2</v>
      </c>
      <c r="H33" s="18">
        <f t="shared" ref="H33" si="3">LARGE(G33:G34,1)</f>
        <v>7.2499999999999995E-2</v>
      </c>
      <c r="J33" s="6"/>
      <c r="K33" s="6"/>
      <c r="L33" s="6"/>
      <c r="M33" s="6"/>
      <c r="AE33"/>
      <c r="AF33"/>
      <c r="AG33"/>
      <c r="AH33"/>
      <c r="AI33"/>
      <c r="AJ33"/>
      <c r="AK33"/>
      <c r="AL33"/>
      <c r="AM33"/>
    </row>
    <row r="34" spans="1:39" ht="14.25" x14ac:dyDescent="0.2">
      <c r="A34" s="3" t="s">
        <v>63</v>
      </c>
      <c r="B34" s="11">
        <v>0.14499999999999999</v>
      </c>
      <c r="C34" s="34">
        <v>4</v>
      </c>
      <c r="E34" s="18">
        <f t="shared" si="0"/>
        <v>0.57999999999999996</v>
      </c>
      <c r="F34" s="12">
        <f t="shared" ref="F34" si="4">$M$1</f>
        <v>8</v>
      </c>
      <c r="G34" s="18">
        <f t="shared" si="2"/>
        <v>7.2499999999999995E-2</v>
      </c>
      <c r="H34" s="18"/>
      <c r="J34" s="6"/>
      <c r="K34" s="6"/>
      <c r="L34" s="6"/>
      <c r="M34" s="6"/>
      <c r="AE34"/>
      <c r="AF34"/>
      <c r="AG34"/>
      <c r="AH34"/>
      <c r="AI34"/>
      <c r="AJ34"/>
      <c r="AK34"/>
      <c r="AL34"/>
      <c r="AM34"/>
    </row>
    <row r="35" spans="1:39" ht="14.25" x14ac:dyDescent="0.2">
      <c r="A35" s="1" t="s">
        <v>339</v>
      </c>
      <c r="B35" s="15"/>
      <c r="C35" s="36"/>
      <c r="E35" s="17"/>
      <c r="F35" s="17"/>
      <c r="G35" s="17"/>
      <c r="H35" s="17"/>
      <c r="J35" s="6"/>
      <c r="K35" s="6"/>
      <c r="L35" s="6"/>
      <c r="M35" s="6"/>
      <c r="AE35"/>
      <c r="AF35"/>
      <c r="AG35"/>
      <c r="AH35"/>
      <c r="AI35"/>
      <c r="AJ35"/>
      <c r="AK35"/>
      <c r="AL35"/>
      <c r="AM35"/>
    </row>
    <row r="36" spans="1:39" ht="14.25" x14ac:dyDescent="0.2">
      <c r="A36" s="3" t="s">
        <v>62</v>
      </c>
      <c r="B36" s="11">
        <v>0.14299999999999999</v>
      </c>
      <c r="C36" s="34">
        <v>104</v>
      </c>
      <c r="E36" s="18">
        <f t="shared" ref="E36:E37" si="5">C36*B36</f>
        <v>14.871999999999998</v>
      </c>
      <c r="F36" s="12">
        <f t="shared" ref="F36" si="6">$K$1</f>
        <v>8</v>
      </c>
      <c r="G36" s="18">
        <f t="shared" ref="G36:G37" si="7">E36/F36</f>
        <v>1.8589999999999998</v>
      </c>
      <c r="H36" s="18">
        <f t="shared" ref="H36" si="8">LARGE(G36:G37,1)</f>
        <v>1.8589999999999998</v>
      </c>
      <c r="J36" s="6"/>
      <c r="K36" s="6"/>
      <c r="L36" s="6"/>
      <c r="M36" s="6"/>
      <c r="AE36"/>
      <c r="AF36"/>
      <c r="AG36"/>
      <c r="AH36"/>
      <c r="AI36"/>
      <c r="AJ36"/>
      <c r="AK36"/>
      <c r="AL36"/>
      <c r="AM36"/>
    </row>
    <row r="37" spans="1:39" ht="14.25" x14ac:dyDescent="0.2">
      <c r="A37" s="3" t="s">
        <v>63</v>
      </c>
      <c r="B37" s="11">
        <v>0.14299999999999999</v>
      </c>
      <c r="C37" s="34">
        <v>104</v>
      </c>
      <c r="E37" s="18">
        <f t="shared" si="5"/>
        <v>14.871999999999998</v>
      </c>
      <c r="F37" s="12">
        <f t="shared" ref="F37" si="9">$M$1</f>
        <v>8</v>
      </c>
      <c r="G37" s="18">
        <f t="shared" si="7"/>
        <v>1.8589999999999998</v>
      </c>
      <c r="H37" s="18"/>
      <c r="J37" s="6"/>
      <c r="K37" s="6"/>
      <c r="L37" s="6"/>
      <c r="M37" s="6"/>
      <c r="AE37"/>
      <c r="AF37"/>
      <c r="AG37"/>
      <c r="AH37"/>
      <c r="AI37"/>
      <c r="AJ37"/>
      <c r="AK37"/>
      <c r="AL37"/>
      <c r="AM37"/>
    </row>
    <row r="38" spans="1:39" ht="14.25" x14ac:dyDescent="0.2">
      <c r="A38" s="1" t="s">
        <v>340</v>
      </c>
      <c r="B38" s="15"/>
      <c r="C38" s="36"/>
      <c r="E38" s="17"/>
      <c r="F38" s="17"/>
      <c r="G38" s="17"/>
      <c r="H38" s="17"/>
      <c r="J38" s="6"/>
      <c r="K38" s="6"/>
      <c r="L38" s="6"/>
      <c r="M38" s="6"/>
      <c r="AE38"/>
      <c r="AF38"/>
      <c r="AG38"/>
      <c r="AH38"/>
      <c r="AI38"/>
      <c r="AJ38"/>
      <c r="AK38"/>
      <c r="AL38"/>
      <c r="AM38"/>
    </row>
    <row r="39" spans="1:39" ht="14.25" x14ac:dyDescent="0.2">
      <c r="A39" s="3" t="s">
        <v>62</v>
      </c>
      <c r="B39" s="11">
        <v>0.35699999999999998</v>
      </c>
      <c r="C39" s="34">
        <v>60</v>
      </c>
      <c r="E39" s="18">
        <f t="shared" ref="E39:E40" si="10">C39*B39</f>
        <v>21.419999999999998</v>
      </c>
      <c r="F39" s="12">
        <f t="shared" ref="F39" si="11">$K$1</f>
        <v>8</v>
      </c>
      <c r="G39" s="18">
        <f t="shared" ref="G39:G40" si="12">E39/F39</f>
        <v>2.6774999999999998</v>
      </c>
      <c r="H39" s="18">
        <f t="shared" ref="H39" si="13">LARGE(G39:G40,1)</f>
        <v>2.6774999999999998</v>
      </c>
      <c r="J39" s="6"/>
      <c r="K39" s="6"/>
      <c r="L39" s="6"/>
      <c r="M39" s="6"/>
      <c r="AE39"/>
      <c r="AF39"/>
      <c r="AG39"/>
      <c r="AH39"/>
      <c r="AI39"/>
      <c r="AJ39"/>
      <c r="AK39"/>
      <c r="AL39"/>
      <c r="AM39"/>
    </row>
    <row r="40" spans="1:39" ht="14.25" x14ac:dyDescent="0.2">
      <c r="A40" s="3" t="s">
        <v>63</v>
      </c>
      <c r="B40" s="11">
        <v>0.35699999999999998</v>
      </c>
      <c r="C40" s="34">
        <v>60</v>
      </c>
      <c r="E40" s="18">
        <f t="shared" si="10"/>
        <v>21.419999999999998</v>
      </c>
      <c r="F40" s="12">
        <f t="shared" ref="F40" si="14">$M$1</f>
        <v>8</v>
      </c>
      <c r="G40" s="18">
        <f t="shared" si="12"/>
        <v>2.6774999999999998</v>
      </c>
      <c r="H40" s="18"/>
      <c r="J40" s="6"/>
      <c r="K40" s="6"/>
      <c r="L40" s="6"/>
      <c r="M40" s="6"/>
      <c r="AE40"/>
      <c r="AF40"/>
      <c r="AG40"/>
      <c r="AH40"/>
      <c r="AI40"/>
      <c r="AJ40"/>
      <c r="AK40"/>
      <c r="AL40"/>
      <c r="AM40"/>
    </row>
    <row r="41" spans="1:39" ht="14.25" x14ac:dyDescent="0.2">
      <c r="A41" s="1" t="s">
        <v>341</v>
      </c>
      <c r="B41" s="15"/>
      <c r="C41" s="36"/>
      <c r="E41" s="17"/>
      <c r="F41" s="17"/>
      <c r="G41" s="17"/>
      <c r="H41" s="17"/>
      <c r="J41" s="6"/>
      <c r="K41" s="6"/>
      <c r="L41" s="6"/>
      <c r="M41" s="6"/>
      <c r="AE41"/>
      <c r="AF41"/>
      <c r="AG41"/>
      <c r="AH41"/>
      <c r="AI41"/>
      <c r="AJ41"/>
      <c r="AK41"/>
      <c r="AL41"/>
      <c r="AM41"/>
    </row>
    <row r="42" spans="1:39" ht="14.25" x14ac:dyDescent="0.2">
      <c r="A42" s="3" t="s">
        <v>62</v>
      </c>
      <c r="B42" s="11">
        <v>0.35699999999999998</v>
      </c>
      <c r="C42" s="34">
        <v>41</v>
      </c>
      <c r="E42" s="18">
        <f t="shared" ref="E42:E43" si="15">C42*B42</f>
        <v>14.636999999999999</v>
      </c>
      <c r="F42" s="12">
        <f t="shared" ref="F42" si="16">$K$1</f>
        <v>8</v>
      </c>
      <c r="G42" s="18">
        <f t="shared" ref="G42:G43" si="17">E42/F42</f>
        <v>1.8296249999999998</v>
      </c>
      <c r="H42" s="18">
        <f t="shared" ref="H42" si="18">LARGE(G42:G43,1)</f>
        <v>1.8296249999999998</v>
      </c>
      <c r="J42" s="6"/>
      <c r="K42" s="6"/>
      <c r="L42" s="6"/>
      <c r="M42" s="6"/>
      <c r="AE42"/>
      <c r="AF42"/>
      <c r="AG42"/>
      <c r="AH42"/>
      <c r="AI42"/>
      <c r="AJ42"/>
      <c r="AK42"/>
      <c r="AL42"/>
      <c r="AM42"/>
    </row>
    <row r="43" spans="1:39" ht="14.25" x14ac:dyDescent="0.2">
      <c r="A43" s="3" t="s">
        <v>63</v>
      </c>
      <c r="B43" s="11">
        <v>0.35699999999999998</v>
      </c>
      <c r="C43" s="34">
        <v>41</v>
      </c>
      <c r="E43" s="18">
        <f t="shared" si="15"/>
        <v>14.636999999999999</v>
      </c>
      <c r="F43" s="12">
        <f t="shared" ref="F43" si="19">$M$1</f>
        <v>8</v>
      </c>
      <c r="G43" s="18">
        <f t="shared" si="17"/>
        <v>1.8296249999999998</v>
      </c>
      <c r="H43" s="18"/>
      <c r="J43" s="6"/>
      <c r="K43" s="6"/>
      <c r="L43" s="6"/>
      <c r="M43" s="6"/>
      <c r="AC43"/>
      <c r="AD43"/>
      <c r="AE43"/>
      <c r="AF43"/>
      <c r="AG43"/>
      <c r="AH43"/>
      <c r="AI43"/>
      <c r="AJ43"/>
      <c r="AK43"/>
      <c r="AL43"/>
      <c r="AM43"/>
    </row>
    <row r="44" spans="1:39" ht="14.25" x14ac:dyDescent="0.2">
      <c r="A44" s="1" t="s">
        <v>342</v>
      </c>
      <c r="B44" s="15"/>
      <c r="C44" s="36"/>
      <c r="E44" s="17"/>
      <c r="F44" s="17"/>
      <c r="G44" s="17"/>
      <c r="H44" s="17"/>
      <c r="J44" s="6"/>
      <c r="K44" s="6"/>
      <c r="L44" s="6"/>
      <c r="M44" s="6"/>
      <c r="AC44"/>
      <c r="AD44"/>
      <c r="AE44"/>
      <c r="AF44"/>
      <c r="AG44"/>
      <c r="AH44"/>
      <c r="AI44"/>
      <c r="AJ44"/>
      <c r="AK44"/>
      <c r="AL44"/>
      <c r="AM44"/>
    </row>
    <row r="45" spans="1:39" ht="14.25" x14ac:dyDescent="0.2">
      <c r="A45" s="3" t="s">
        <v>62</v>
      </c>
      <c r="B45" s="11">
        <v>0.39779999999999999</v>
      </c>
      <c r="C45" s="34">
        <v>42</v>
      </c>
      <c r="E45" s="18">
        <f t="shared" ref="E45:E46" si="20">C45*B45</f>
        <v>16.707599999999999</v>
      </c>
      <c r="F45" s="12">
        <f t="shared" ref="F45" si="21">$K$1</f>
        <v>8</v>
      </c>
      <c r="G45" s="18">
        <f t="shared" ref="G45:G46" si="22">E45/F45</f>
        <v>2.0884499999999999</v>
      </c>
      <c r="H45" s="18">
        <f t="shared" ref="H45" si="23">LARGE(G45:G46,1)</f>
        <v>2.0884499999999999</v>
      </c>
      <c r="J45" s="6"/>
      <c r="K45" s="6"/>
      <c r="L45" s="6"/>
      <c r="M45" s="6"/>
      <c r="AC45"/>
      <c r="AD45"/>
      <c r="AE45"/>
      <c r="AF45"/>
      <c r="AG45"/>
      <c r="AH45"/>
      <c r="AI45"/>
      <c r="AJ45"/>
      <c r="AK45"/>
      <c r="AL45"/>
      <c r="AM45"/>
    </row>
    <row r="46" spans="1:39" ht="14.25" x14ac:dyDescent="0.2">
      <c r="A46" s="3" t="s">
        <v>63</v>
      </c>
      <c r="B46" s="11">
        <v>0.39779999999999999</v>
      </c>
      <c r="C46" s="34">
        <v>42</v>
      </c>
      <c r="E46" s="18">
        <f t="shared" si="20"/>
        <v>16.707599999999999</v>
      </c>
      <c r="F46" s="12">
        <f t="shared" ref="F46" si="24">$M$1</f>
        <v>8</v>
      </c>
      <c r="G46" s="18">
        <f t="shared" si="22"/>
        <v>2.0884499999999999</v>
      </c>
      <c r="H46" s="18"/>
      <c r="J46" s="6"/>
      <c r="K46" s="6"/>
      <c r="L46" s="6"/>
      <c r="M46" s="6"/>
      <c r="AC46"/>
      <c r="AD46"/>
      <c r="AE46"/>
      <c r="AF46"/>
      <c r="AG46"/>
      <c r="AH46"/>
      <c r="AI46"/>
      <c r="AJ46"/>
      <c r="AK46"/>
      <c r="AL46"/>
      <c r="AM46"/>
    </row>
    <row r="47" spans="1:39" ht="14.25" x14ac:dyDescent="0.2">
      <c r="A47" s="1" t="s">
        <v>343</v>
      </c>
      <c r="B47" s="15"/>
      <c r="C47" s="36"/>
      <c r="E47" s="17"/>
      <c r="F47" s="17"/>
      <c r="G47" s="17"/>
      <c r="H47" s="17"/>
      <c r="J47" s="6"/>
      <c r="K47" s="6"/>
      <c r="L47" s="6"/>
      <c r="M47" s="6"/>
      <c r="AC47"/>
      <c r="AD47"/>
      <c r="AE47"/>
      <c r="AF47"/>
      <c r="AG47"/>
      <c r="AH47"/>
      <c r="AI47"/>
      <c r="AJ47"/>
      <c r="AK47"/>
      <c r="AL47"/>
      <c r="AM47"/>
    </row>
    <row r="48" spans="1:39" ht="14.25" x14ac:dyDescent="0.2">
      <c r="A48" s="3" t="s">
        <v>62</v>
      </c>
      <c r="B48" s="11">
        <v>0.46820000000000001</v>
      </c>
      <c r="C48" s="34">
        <v>21</v>
      </c>
      <c r="E48" s="18">
        <f t="shared" ref="E48:E49" si="25">C48*B48</f>
        <v>9.8322000000000003</v>
      </c>
      <c r="F48" s="12">
        <f t="shared" ref="F48" si="26">$K$1</f>
        <v>8</v>
      </c>
      <c r="G48" s="18">
        <f t="shared" ref="G48:G49" si="27">E48/F48</f>
        <v>1.229025</v>
      </c>
      <c r="H48" s="18">
        <f t="shared" ref="H48" si="28">LARGE(G48:G49,1)</f>
        <v>1.229025</v>
      </c>
      <c r="J48" s="6"/>
      <c r="K48" s="6"/>
      <c r="L48" s="6"/>
      <c r="M48" s="6"/>
      <c r="AC48"/>
      <c r="AD48"/>
      <c r="AE48"/>
      <c r="AF48"/>
      <c r="AG48"/>
      <c r="AH48"/>
      <c r="AI48"/>
      <c r="AJ48"/>
      <c r="AK48"/>
      <c r="AL48"/>
      <c r="AM48"/>
    </row>
    <row r="49" spans="1:39" ht="14.25" x14ac:dyDescent="0.2">
      <c r="A49" s="3" t="s">
        <v>63</v>
      </c>
      <c r="B49" s="11">
        <v>0.46820000000000001</v>
      </c>
      <c r="C49" s="34">
        <v>21</v>
      </c>
      <c r="E49" s="18">
        <f t="shared" si="25"/>
        <v>9.8322000000000003</v>
      </c>
      <c r="F49" s="12">
        <f t="shared" ref="F49" si="29">$M$1</f>
        <v>8</v>
      </c>
      <c r="G49" s="18">
        <f t="shared" si="27"/>
        <v>1.229025</v>
      </c>
      <c r="H49" s="18"/>
      <c r="J49" s="6"/>
      <c r="K49" s="6"/>
      <c r="L49" s="6"/>
      <c r="M49" s="6"/>
      <c r="AC49"/>
      <c r="AD49"/>
      <c r="AE49"/>
      <c r="AF49"/>
      <c r="AG49"/>
      <c r="AH49"/>
      <c r="AI49"/>
      <c r="AJ49"/>
      <c r="AK49"/>
      <c r="AL49"/>
      <c r="AM49"/>
    </row>
    <row r="50" spans="1:39" ht="14.25" x14ac:dyDescent="0.2">
      <c r="A50" s="1" t="s">
        <v>344</v>
      </c>
      <c r="B50" s="15"/>
      <c r="C50" s="36"/>
      <c r="E50" s="17"/>
      <c r="F50" s="17"/>
      <c r="G50" s="17"/>
      <c r="H50" s="17"/>
      <c r="J50" s="6"/>
      <c r="K50" s="6"/>
      <c r="L50" s="6"/>
      <c r="M50" s="6"/>
      <c r="AC50"/>
      <c r="AD50"/>
      <c r="AE50"/>
      <c r="AF50"/>
      <c r="AG50"/>
      <c r="AH50"/>
      <c r="AI50"/>
      <c r="AJ50"/>
      <c r="AK50"/>
      <c r="AL50"/>
      <c r="AM50"/>
    </row>
    <row r="51" spans="1:39" ht="14.25" x14ac:dyDescent="0.2">
      <c r="A51" s="3" t="s">
        <v>62</v>
      </c>
      <c r="B51" s="11">
        <v>0.53849999999999998</v>
      </c>
      <c r="C51" s="34">
        <v>2</v>
      </c>
      <c r="E51" s="18">
        <f t="shared" ref="E51:E52" si="30">C51*B51</f>
        <v>1.077</v>
      </c>
      <c r="F51" s="12">
        <f t="shared" ref="F51" si="31">$K$1</f>
        <v>8</v>
      </c>
      <c r="G51" s="18">
        <f t="shared" ref="G51:G52" si="32">E51/F51</f>
        <v>0.13462499999999999</v>
      </c>
      <c r="H51" s="18">
        <f t="shared" ref="H51" si="33">LARGE(G51:G52,1)</f>
        <v>0.13462499999999999</v>
      </c>
      <c r="J51" s="6"/>
      <c r="K51" s="6"/>
      <c r="L51" s="6"/>
      <c r="M51" s="6"/>
      <c r="AC51"/>
      <c r="AD51"/>
      <c r="AE51"/>
      <c r="AF51"/>
      <c r="AG51"/>
      <c r="AH51"/>
      <c r="AI51"/>
      <c r="AJ51"/>
      <c r="AK51"/>
      <c r="AL51"/>
      <c r="AM51"/>
    </row>
    <row r="52" spans="1:39" ht="14.25" x14ac:dyDescent="0.2">
      <c r="A52" s="3" t="s">
        <v>63</v>
      </c>
      <c r="B52" s="11">
        <v>0.53849999999999998</v>
      </c>
      <c r="C52" s="34">
        <v>2</v>
      </c>
      <c r="E52" s="18">
        <f t="shared" si="30"/>
        <v>1.077</v>
      </c>
      <c r="F52" s="12">
        <f t="shared" ref="F52" si="34">$M$1</f>
        <v>8</v>
      </c>
      <c r="G52" s="18">
        <f t="shared" si="32"/>
        <v>0.13462499999999999</v>
      </c>
      <c r="H52" s="18"/>
      <c r="J52" s="6"/>
      <c r="K52" s="6"/>
      <c r="L52" s="6"/>
      <c r="M52" s="6"/>
      <c r="AC52"/>
      <c r="AD52"/>
      <c r="AE52"/>
      <c r="AF52"/>
      <c r="AG52"/>
      <c r="AH52"/>
      <c r="AI52"/>
      <c r="AJ52"/>
      <c r="AK52"/>
      <c r="AL52"/>
      <c r="AM52"/>
    </row>
    <row r="53" spans="1:39" ht="14.25" x14ac:dyDescent="0.2">
      <c r="A53" s="1" t="s">
        <v>345</v>
      </c>
      <c r="B53" s="15"/>
      <c r="C53" s="36"/>
      <c r="E53" s="17"/>
      <c r="F53" s="17"/>
      <c r="G53" s="17"/>
      <c r="H53" s="17"/>
      <c r="J53" s="6"/>
      <c r="K53" s="6"/>
      <c r="L53" s="6"/>
      <c r="M53" s="6"/>
      <c r="AE53"/>
      <c r="AF53"/>
      <c r="AG53"/>
      <c r="AH53"/>
      <c r="AI53"/>
      <c r="AJ53"/>
      <c r="AK53"/>
      <c r="AL53"/>
      <c r="AM53"/>
    </row>
    <row r="54" spans="1:39" ht="14.25" x14ac:dyDescent="0.2">
      <c r="A54" s="3" t="s">
        <v>62</v>
      </c>
      <c r="B54" s="11">
        <v>0.39500000000000002</v>
      </c>
      <c r="C54" s="34">
        <v>75</v>
      </c>
      <c r="E54" s="18">
        <f t="shared" ref="E54:E55" si="35">C54*B54</f>
        <v>29.625</v>
      </c>
      <c r="F54" s="12">
        <f t="shared" ref="F54" si="36">$K$1</f>
        <v>8</v>
      </c>
      <c r="G54" s="18">
        <f t="shared" ref="G54:G55" si="37">E54/F54</f>
        <v>3.703125</v>
      </c>
      <c r="H54" s="18">
        <f t="shared" ref="H54:H66" si="38">LARGE(G54:G55,1)</f>
        <v>3.703125</v>
      </c>
      <c r="J54" s="6"/>
      <c r="K54" s="6"/>
      <c r="L54" s="6"/>
      <c r="M54" s="6"/>
      <c r="AE54"/>
      <c r="AF54"/>
      <c r="AG54"/>
      <c r="AH54"/>
      <c r="AI54"/>
      <c r="AJ54"/>
      <c r="AK54"/>
      <c r="AL54"/>
      <c r="AM54"/>
    </row>
    <row r="55" spans="1:39" ht="14.25" x14ac:dyDescent="0.2">
      <c r="A55" s="3" t="s">
        <v>63</v>
      </c>
      <c r="B55" s="11">
        <v>0.39500000000000002</v>
      </c>
      <c r="C55" s="34">
        <v>75</v>
      </c>
      <c r="E55" s="18">
        <f t="shared" si="35"/>
        <v>29.625</v>
      </c>
      <c r="F55" s="12">
        <f t="shared" ref="F55" si="39">$M$1</f>
        <v>8</v>
      </c>
      <c r="G55" s="18">
        <f t="shared" si="37"/>
        <v>3.703125</v>
      </c>
      <c r="H55" s="18"/>
      <c r="J55" s="6"/>
      <c r="K55" s="6"/>
      <c r="L55" s="6"/>
      <c r="M55" s="6"/>
      <c r="AE55"/>
      <c r="AF55"/>
      <c r="AG55"/>
      <c r="AH55"/>
      <c r="AI55"/>
      <c r="AJ55"/>
      <c r="AK55"/>
      <c r="AL55"/>
      <c r="AM55"/>
    </row>
    <row r="56" spans="1:39" ht="14.25" x14ac:dyDescent="0.2">
      <c r="A56" s="1" t="s">
        <v>346</v>
      </c>
      <c r="B56" s="15"/>
      <c r="C56" s="36"/>
      <c r="E56" s="17"/>
      <c r="F56" s="17"/>
      <c r="G56" s="17"/>
      <c r="H56" s="17"/>
      <c r="J56" s="6"/>
      <c r="K56" s="6"/>
      <c r="L56" s="6"/>
      <c r="M56" s="6"/>
      <c r="AE56"/>
      <c r="AF56"/>
      <c r="AG56"/>
      <c r="AH56"/>
      <c r="AI56"/>
      <c r="AJ56"/>
      <c r="AK56"/>
      <c r="AL56"/>
      <c r="AM56"/>
    </row>
    <row r="57" spans="1:39" ht="14.25" x14ac:dyDescent="0.2">
      <c r="A57" s="3" t="s">
        <v>62</v>
      </c>
      <c r="B57" s="11">
        <v>0.53300000000000003</v>
      </c>
      <c r="C57" s="33">
        <v>42.31</v>
      </c>
      <c r="E57" s="18">
        <f t="shared" ref="E57:E58" si="40">C57*B57</f>
        <v>22.551230000000004</v>
      </c>
      <c r="F57" s="12">
        <f>$K$1</f>
        <v>8</v>
      </c>
      <c r="G57" s="18">
        <f t="shared" ref="G57:G58" si="41">E57/F57</f>
        <v>2.8189037500000005</v>
      </c>
      <c r="H57" s="18">
        <f t="shared" si="38"/>
        <v>2.8189037500000005</v>
      </c>
      <c r="J57" s="6"/>
      <c r="K57" s="6"/>
      <c r="L57" s="6"/>
      <c r="M57" s="6"/>
      <c r="AE57"/>
      <c r="AF57"/>
      <c r="AG57"/>
      <c r="AH57"/>
      <c r="AI57"/>
      <c r="AJ57"/>
      <c r="AK57"/>
      <c r="AL57"/>
      <c r="AM57"/>
    </row>
    <row r="58" spans="1:39" ht="14.25" x14ac:dyDescent="0.2">
      <c r="A58" s="3" t="s">
        <v>63</v>
      </c>
      <c r="B58" s="11">
        <v>0.53300000000000003</v>
      </c>
      <c r="C58" s="33">
        <v>42.31</v>
      </c>
      <c r="E58" s="18">
        <f t="shared" si="40"/>
        <v>22.551230000000004</v>
      </c>
      <c r="F58" s="12">
        <f>$M$1</f>
        <v>8</v>
      </c>
      <c r="G58" s="18">
        <f t="shared" si="41"/>
        <v>2.8189037500000005</v>
      </c>
      <c r="H58" s="18"/>
      <c r="J58" s="6"/>
      <c r="K58" s="6"/>
      <c r="L58" s="6"/>
      <c r="M58" s="6"/>
      <c r="AE58"/>
      <c r="AF58"/>
      <c r="AG58"/>
      <c r="AH58"/>
      <c r="AI58"/>
      <c r="AJ58"/>
      <c r="AK58"/>
      <c r="AL58"/>
      <c r="AM58"/>
    </row>
    <row r="59" spans="1:39" ht="14.25" x14ac:dyDescent="0.2">
      <c r="A59" s="1" t="s">
        <v>347</v>
      </c>
      <c r="B59" s="15"/>
      <c r="C59" s="36"/>
      <c r="E59" s="17"/>
      <c r="F59" s="17"/>
      <c r="G59" s="17"/>
      <c r="H59" s="17"/>
      <c r="J59" s="6"/>
      <c r="K59" s="6"/>
      <c r="L59" s="6"/>
      <c r="M59" s="6"/>
      <c r="AE59"/>
      <c r="AF59"/>
      <c r="AG59"/>
      <c r="AH59"/>
      <c r="AI59"/>
      <c r="AJ59"/>
      <c r="AK59"/>
      <c r="AL59"/>
      <c r="AM59"/>
    </row>
    <row r="60" spans="1:39" ht="14.25" x14ac:dyDescent="0.2">
      <c r="A60" s="3" t="s">
        <v>62</v>
      </c>
      <c r="B60" s="11">
        <v>0.53300000000000003</v>
      </c>
      <c r="C60" s="33">
        <v>45.31</v>
      </c>
      <c r="E60" s="18">
        <f t="shared" ref="E60:E61" si="42">C60*B60</f>
        <v>24.150230000000004</v>
      </c>
      <c r="F60" s="12">
        <f>$K$1</f>
        <v>8</v>
      </c>
      <c r="G60" s="18">
        <f t="shared" ref="G60:G61" si="43">E60/F60</f>
        <v>3.0187787500000005</v>
      </c>
      <c r="H60" s="18">
        <f t="shared" si="38"/>
        <v>3.0187787500000005</v>
      </c>
      <c r="J60" s="6"/>
      <c r="K60" s="6"/>
      <c r="L60" s="6"/>
      <c r="M60" s="6"/>
      <c r="AE60"/>
      <c r="AF60"/>
      <c r="AG60"/>
      <c r="AH60"/>
      <c r="AI60"/>
      <c r="AJ60"/>
      <c r="AK60"/>
      <c r="AL60"/>
      <c r="AM60"/>
    </row>
    <row r="61" spans="1:39" ht="14.25" x14ac:dyDescent="0.2">
      <c r="A61" s="3" t="s">
        <v>63</v>
      </c>
      <c r="B61" s="11">
        <v>0.53300000000000003</v>
      </c>
      <c r="C61" s="33">
        <v>45.31</v>
      </c>
      <c r="E61" s="18">
        <f t="shared" si="42"/>
        <v>24.150230000000004</v>
      </c>
      <c r="F61" s="12">
        <f>$M$1</f>
        <v>8</v>
      </c>
      <c r="G61" s="18">
        <f t="shared" si="43"/>
        <v>3.0187787500000005</v>
      </c>
      <c r="H61" s="18"/>
      <c r="J61" s="6"/>
      <c r="K61" s="6"/>
      <c r="L61" s="6"/>
      <c r="M61" s="6"/>
      <c r="AE61"/>
      <c r="AF61"/>
      <c r="AG61"/>
      <c r="AH61"/>
      <c r="AI61"/>
      <c r="AJ61"/>
      <c r="AK61"/>
      <c r="AL61"/>
      <c r="AM61"/>
    </row>
    <row r="62" spans="1:39" ht="14.25" x14ac:dyDescent="0.2">
      <c r="A62" s="1" t="s">
        <v>348</v>
      </c>
      <c r="B62" s="15"/>
      <c r="C62" s="36"/>
      <c r="E62" s="17"/>
      <c r="F62" s="17"/>
      <c r="G62" s="17"/>
      <c r="H62" s="17"/>
      <c r="J62" s="6"/>
      <c r="K62" s="6"/>
      <c r="L62" s="6"/>
      <c r="M62" s="6"/>
      <c r="AE62"/>
      <c r="AF62"/>
      <c r="AG62"/>
      <c r="AH62"/>
      <c r="AI62"/>
      <c r="AJ62"/>
      <c r="AK62"/>
      <c r="AL62"/>
      <c r="AM62"/>
    </row>
    <row r="63" spans="1:39" ht="14.25" x14ac:dyDescent="0.2">
      <c r="A63" s="3" t="s">
        <v>62</v>
      </c>
      <c r="B63" s="11">
        <v>0.97399999999999998</v>
      </c>
      <c r="C63" s="33">
        <v>286.29000000000002</v>
      </c>
      <c r="E63" s="18">
        <f t="shared" ref="E63:E64" si="44">C63*B63</f>
        <v>278.84646000000004</v>
      </c>
      <c r="F63" s="12">
        <f>$K$1</f>
        <v>8</v>
      </c>
      <c r="G63" s="18">
        <f t="shared" ref="G63:G64" si="45">E63/F63</f>
        <v>34.855807500000004</v>
      </c>
      <c r="H63" s="18">
        <f t="shared" si="38"/>
        <v>34.855807500000004</v>
      </c>
      <c r="J63" s="6"/>
      <c r="K63" s="6"/>
      <c r="L63" s="6"/>
      <c r="M63" s="6"/>
      <c r="AE63"/>
      <c r="AF63"/>
      <c r="AG63"/>
      <c r="AH63"/>
      <c r="AI63"/>
      <c r="AJ63"/>
      <c r="AK63"/>
      <c r="AL63"/>
      <c r="AM63"/>
    </row>
    <row r="64" spans="1:39" ht="14.25" x14ac:dyDescent="0.2">
      <c r="A64" s="3" t="s">
        <v>63</v>
      </c>
      <c r="B64" s="11">
        <v>0.97399999999999998</v>
      </c>
      <c r="C64" s="33">
        <v>286.29000000000002</v>
      </c>
      <c r="E64" s="18">
        <f t="shared" si="44"/>
        <v>278.84646000000004</v>
      </c>
      <c r="F64" s="12">
        <f>$M$1</f>
        <v>8</v>
      </c>
      <c r="G64" s="18">
        <f t="shared" si="45"/>
        <v>34.855807500000004</v>
      </c>
      <c r="H64" s="18"/>
      <c r="J64" s="6"/>
      <c r="K64" s="6"/>
      <c r="L64" s="6"/>
      <c r="M64" s="6"/>
      <c r="AE64"/>
      <c r="AF64"/>
      <c r="AG64"/>
      <c r="AH64"/>
      <c r="AI64"/>
      <c r="AJ64"/>
      <c r="AK64"/>
      <c r="AL64"/>
      <c r="AM64"/>
    </row>
    <row r="65" spans="1:39" ht="14.25" x14ac:dyDescent="0.2">
      <c r="A65" s="1" t="s">
        <v>349</v>
      </c>
      <c r="B65" s="15"/>
      <c r="C65" s="36"/>
      <c r="E65" s="17"/>
      <c r="F65" s="17"/>
      <c r="G65" s="17"/>
      <c r="H65" s="17"/>
      <c r="J65" s="6"/>
      <c r="K65" s="6"/>
      <c r="L65" s="6"/>
      <c r="M65" s="6"/>
      <c r="AE65"/>
      <c r="AF65"/>
      <c r="AG65"/>
      <c r="AH65"/>
      <c r="AI65"/>
      <c r="AJ65"/>
      <c r="AK65"/>
      <c r="AL65"/>
      <c r="AM65"/>
    </row>
    <row r="66" spans="1:39" ht="14.25" x14ac:dyDescent="0.2">
      <c r="A66" s="3" t="s">
        <v>62</v>
      </c>
      <c r="B66" s="11">
        <v>0.53300000000000003</v>
      </c>
      <c r="C66" s="33">
        <v>0.63</v>
      </c>
      <c r="E66" s="18">
        <f t="shared" ref="E66:E67" si="46">C66*B66</f>
        <v>0.33579000000000003</v>
      </c>
      <c r="F66" s="12">
        <f>$K$1</f>
        <v>8</v>
      </c>
      <c r="G66" s="18">
        <f t="shared" ref="G66:G67" si="47">E66/F66</f>
        <v>4.1973750000000004E-2</v>
      </c>
      <c r="H66" s="18">
        <f t="shared" si="38"/>
        <v>4.1973750000000004E-2</v>
      </c>
      <c r="J66" s="6"/>
      <c r="K66" s="6"/>
      <c r="L66" s="6"/>
      <c r="M66" s="6"/>
      <c r="AE66"/>
      <c r="AF66"/>
      <c r="AG66"/>
      <c r="AH66"/>
      <c r="AI66"/>
      <c r="AJ66"/>
      <c r="AK66"/>
      <c r="AL66"/>
      <c r="AM66"/>
    </row>
    <row r="67" spans="1:39" ht="14.25" x14ac:dyDescent="0.2">
      <c r="A67" s="3" t="s">
        <v>63</v>
      </c>
      <c r="B67" s="11">
        <v>0</v>
      </c>
      <c r="C67" s="33">
        <v>0.63</v>
      </c>
      <c r="E67" s="18">
        <f t="shared" si="46"/>
        <v>0</v>
      </c>
      <c r="F67" s="12">
        <f>$M$1</f>
        <v>8</v>
      </c>
      <c r="G67" s="18">
        <f t="shared" si="47"/>
        <v>0</v>
      </c>
      <c r="H67" s="18"/>
      <c r="J67" s="6"/>
      <c r="K67" s="6"/>
      <c r="L67" s="6"/>
      <c r="M67" s="6"/>
      <c r="AE67"/>
      <c r="AF67"/>
      <c r="AG67"/>
      <c r="AH67"/>
      <c r="AI67"/>
      <c r="AJ67"/>
      <c r="AK67"/>
      <c r="AL67"/>
      <c r="AM67"/>
    </row>
    <row r="68" spans="1:39" ht="14.25" x14ac:dyDescent="0.2">
      <c r="A68" s="1" t="s">
        <v>350</v>
      </c>
      <c r="B68" s="15"/>
      <c r="C68" s="36"/>
      <c r="E68" s="17"/>
      <c r="F68" s="17"/>
      <c r="G68" s="17"/>
      <c r="H68" s="17"/>
      <c r="J68" s="6"/>
      <c r="K68" s="6"/>
      <c r="L68" s="6"/>
      <c r="M68" s="6"/>
      <c r="AE68"/>
      <c r="AF68"/>
      <c r="AG68"/>
      <c r="AH68"/>
      <c r="AI68"/>
      <c r="AJ68"/>
      <c r="AK68"/>
      <c r="AL68"/>
      <c r="AM68"/>
    </row>
    <row r="69" spans="1:39" ht="14.25" x14ac:dyDescent="0.2">
      <c r="A69" s="3" t="s">
        <v>62</v>
      </c>
      <c r="B69" s="11">
        <v>0.5</v>
      </c>
      <c r="C69" s="34">
        <v>2</v>
      </c>
      <c r="E69" s="18">
        <f t="shared" ref="E69:E70" si="48">C69*B69</f>
        <v>1</v>
      </c>
      <c r="F69" s="12">
        <f>$K$1</f>
        <v>8</v>
      </c>
      <c r="G69" s="18">
        <f t="shared" ref="G69:G70" si="49">E69/F69</f>
        <v>0.125</v>
      </c>
      <c r="H69" s="18">
        <f t="shared" ref="H69" si="50">LARGE(G69:G70,1)</f>
        <v>0.125</v>
      </c>
      <c r="J69" s="6"/>
      <c r="K69" s="6"/>
      <c r="L69" s="6"/>
      <c r="M69" s="6"/>
      <c r="AE69"/>
      <c r="AF69"/>
      <c r="AG69"/>
      <c r="AH69"/>
      <c r="AI69"/>
      <c r="AJ69"/>
      <c r="AK69"/>
      <c r="AL69"/>
      <c r="AM69"/>
    </row>
    <row r="70" spans="1:39" ht="14.25" x14ac:dyDescent="0.2">
      <c r="A70" s="3" t="s">
        <v>63</v>
      </c>
      <c r="B70" s="11">
        <v>0.5</v>
      </c>
      <c r="C70" s="34">
        <v>2</v>
      </c>
      <c r="E70" s="18">
        <f t="shared" si="48"/>
        <v>1</v>
      </c>
      <c r="F70" s="12">
        <f>$M$1</f>
        <v>8</v>
      </c>
      <c r="G70" s="18">
        <f t="shared" si="49"/>
        <v>0.125</v>
      </c>
      <c r="H70" s="18"/>
      <c r="J70" s="6"/>
      <c r="K70" s="6"/>
      <c r="L70" s="6"/>
      <c r="M70" s="6"/>
      <c r="AE70"/>
      <c r="AF70"/>
      <c r="AG70"/>
      <c r="AH70"/>
      <c r="AI70"/>
      <c r="AJ70"/>
      <c r="AK70"/>
      <c r="AL70"/>
      <c r="AM70"/>
    </row>
    <row r="71" spans="1:39" ht="14.25" x14ac:dyDescent="0.2">
      <c r="A71" s="1" t="s">
        <v>351</v>
      </c>
      <c r="B71" s="15"/>
      <c r="C71" s="36"/>
      <c r="E71" s="17"/>
      <c r="F71" s="17"/>
      <c r="G71" s="17"/>
      <c r="H71" s="17"/>
      <c r="J71" s="6"/>
      <c r="K71" s="6"/>
      <c r="L71" s="6"/>
      <c r="M71" s="6"/>
      <c r="AE71"/>
      <c r="AF71"/>
      <c r="AG71"/>
      <c r="AH71"/>
      <c r="AI71"/>
      <c r="AJ71"/>
      <c r="AK71"/>
      <c r="AL71"/>
      <c r="AM71"/>
    </row>
    <row r="72" spans="1:39" ht="14.25" x14ac:dyDescent="0.2">
      <c r="A72" s="3" t="s">
        <v>62</v>
      </c>
      <c r="B72" s="11">
        <v>0.15</v>
      </c>
      <c r="C72" s="34">
        <v>3</v>
      </c>
      <c r="E72" s="18">
        <f t="shared" ref="E72:E73" si="51">C72*B72</f>
        <v>0.44999999999999996</v>
      </c>
      <c r="F72" s="12">
        <f>$K$1</f>
        <v>8</v>
      </c>
      <c r="G72" s="18">
        <f t="shared" ref="G72:G73" si="52">E72/F72</f>
        <v>5.6249999999999994E-2</v>
      </c>
      <c r="H72" s="18">
        <f t="shared" ref="H72" si="53">LARGE(G72:G73,1)</f>
        <v>5.6249999999999994E-2</v>
      </c>
      <c r="J72" s="6"/>
      <c r="K72" s="6"/>
      <c r="L72" s="6"/>
      <c r="M72" s="6"/>
      <c r="AE72"/>
      <c r="AF72"/>
      <c r="AG72"/>
      <c r="AH72"/>
      <c r="AI72"/>
      <c r="AJ72"/>
      <c r="AK72"/>
      <c r="AL72"/>
      <c r="AM72"/>
    </row>
    <row r="73" spans="1:39" ht="14.25" x14ac:dyDescent="0.2">
      <c r="A73" s="3" t="s">
        <v>63</v>
      </c>
      <c r="B73" s="11">
        <v>0.15</v>
      </c>
      <c r="C73" s="34">
        <v>3</v>
      </c>
      <c r="E73" s="18">
        <f t="shared" si="51"/>
        <v>0.44999999999999996</v>
      </c>
      <c r="F73" s="12">
        <f>$M$1</f>
        <v>8</v>
      </c>
      <c r="G73" s="18">
        <f t="shared" si="52"/>
        <v>5.6249999999999994E-2</v>
      </c>
      <c r="H73" s="18"/>
      <c r="J73" s="6"/>
      <c r="K73" s="6"/>
      <c r="L73" s="6"/>
      <c r="M73" s="6"/>
      <c r="AE73"/>
      <c r="AF73"/>
      <c r="AG73"/>
      <c r="AH73"/>
      <c r="AI73"/>
      <c r="AJ73"/>
      <c r="AK73"/>
      <c r="AL73"/>
      <c r="AM73"/>
    </row>
    <row r="74" spans="1:39" ht="14.25" x14ac:dyDescent="0.2">
      <c r="A74" s="1" t="s">
        <v>352</v>
      </c>
      <c r="B74" s="15"/>
      <c r="C74" s="36"/>
      <c r="E74" s="17"/>
      <c r="F74" s="17"/>
      <c r="G74" s="17"/>
      <c r="H74" s="17"/>
      <c r="J74" s="6"/>
      <c r="K74" s="6"/>
      <c r="L74" s="6"/>
      <c r="M74" s="6"/>
      <c r="AE74"/>
      <c r="AF74"/>
      <c r="AG74"/>
      <c r="AH74"/>
      <c r="AI74"/>
      <c r="AJ74"/>
      <c r="AK74"/>
      <c r="AL74"/>
      <c r="AM74"/>
    </row>
    <row r="75" spans="1:39" ht="14.25" x14ac:dyDescent="0.2">
      <c r="A75" s="3" t="s">
        <v>62</v>
      </c>
      <c r="B75" s="11">
        <v>0.2</v>
      </c>
      <c r="C75" s="34">
        <v>2</v>
      </c>
      <c r="E75" s="18">
        <f t="shared" ref="E75:E76" si="54">C75*B75</f>
        <v>0.4</v>
      </c>
      <c r="F75" s="12">
        <f>$K$1</f>
        <v>8</v>
      </c>
      <c r="G75" s="18">
        <f t="shared" ref="G75:G76" si="55">E75/F75</f>
        <v>0.05</v>
      </c>
      <c r="H75" s="18">
        <f t="shared" ref="H75" si="56">LARGE(G75:G76,1)</f>
        <v>0.05</v>
      </c>
      <c r="J75" s="6"/>
      <c r="K75" s="6"/>
      <c r="L75" s="6"/>
      <c r="M75" s="6"/>
      <c r="AE75"/>
      <c r="AF75"/>
      <c r="AG75"/>
      <c r="AH75"/>
      <c r="AI75"/>
      <c r="AJ75"/>
      <c r="AK75"/>
      <c r="AL75"/>
      <c r="AM75"/>
    </row>
    <row r="76" spans="1:39" ht="14.25" x14ac:dyDescent="0.2">
      <c r="A76" s="3" t="s">
        <v>63</v>
      </c>
      <c r="B76" s="11">
        <v>0.2</v>
      </c>
      <c r="C76" s="34">
        <v>2</v>
      </c>
      <c r="E76" s="18">
        <f t="shared" si="54"/>
        <v>0.4</v>
      </c>
      <c r="F76" s="12">
        <f>$M$1</f>
        <v>8</v>
      </c>
      <c r="G76" s="18">
        <f t="shared" si="55"/>
        <v>0.05</v>
      </c>
      <c r="H76" s="18"/>
      <c r="J76" s="6"/>
      <c r="K76" s="6"/>
      <c r="L76" s="6"/>
      <c r="M76" s="6"/>
      <c r="AE76"/>
      <c r="AF76"/>
      <c r="AG76"/>
      <c r="AH76"/>
      <c r="AI76"/>
      <c r="AJ76"/>
      <c r="AK76"/>
      <c r="AL76"/>
      <c r="AM76"/>
    </row>
    <row r="77" spans="1:39" ht="14.25" x14ac:dyDescent="0.2">
      <c r="A77" s="1" t="s">
        <v>353</v>
      </c>
      <c r="B77" s="15"/>
      <c r="C77" s="36"/>
      <c r="E77" s="17"/>
      <c r="F77" s="17"/>
      <c r="G77" s="17"/>
      <c r="H77" s="17"/>
      <c r="J77" s="6"/>
      <c r="K77" s="6"/>
      <c r="L77" s="6"/>
      <c r="M77" s="6"/>
      <c r="AE77"/>
      <c r="AF77"/>
      <c r="AG77"/>
      <c r="AH77"/>
      <c r="AI77"/>
      <c r="AJ77"/>
      <c r="AK77"/>
      <c r="AL77"/>
      <c r="AM77"/>
    </row>
    <row r="78" spans="1:39" ht="14.25" x14ac:dyDescent="0.2">
      <c r="A78" s="3" t="s">
        <v>62</v>
      </c>
      <c r="B78" s="11">
        <v>0.4</v>
      </c>
      <c r="C78" s="34">
        <v>1</v>
      </c>
      <c r="E78" s="18">
        <f t="shared" ref="E78:E79" si="57">C78*B78</f>
        <v>0.4</v>
      </c>
      <c r="F78" s="12">
        <f>$K$1</f>
        <v>8</v>
      </c>
      <c r="G78" s="18">
        <f t="shared" ref="G78:G79" si="58">E78/F78</f>
        <v>0.05</v>
      </c>
      <c r="H78" s="18">
        <f t="shared" ref="H78" si="59">LARGE(G78:G79,1)</f>
        <v>0.05</v>
      </c>
      <c r="J78" s="6"/>
      <c r="K78" s="6"/>
      <c r="L78" s="6"/>
      <c r="M78" s="6"/>
      <c r="AE78"/>
      <c r="AF78"/>
      <c r="AG78"/>
      <c r="AH78"/>
      <c r="AI78"/>
      <c r="AJ78"/>
      <c r="AK78"/>
      <c r="AL78"/>
      <c r="AM78"/>
    </row>
    <row r="79" spans="1:39" ht="14.25" x14ac:dyDescent="0.2">
      <c r="A79" s="3" t="s">
        <v>63</v>
      </c>
      <c r="B79" s="11">
        <v>0.4</v>
      </c>
      <c r="C79" s="34">
        <v>1</v>
      </c>
      <c r="E79" s="18">
        <f t="shared" si="57"/>
        <v>0.4</v>
      </c>
      <c r="F79" s="12">
        <f>$M$1</f>
        <v>8</v>
      </c>
      <c r="G79" s="18">
        <f t="shared" si="58"/>
        <v>0.05</v>
      </c>
      <c r="H79" s="18"/>
      <c r="J79" s="6"/>
      <c r="K79" s="6"/>
      <c r="L79" s="6"/>
      <c r="M79" s="6"/>
      <c r="AE79"/>
      <c r="AF79"/>
      <c r="AG79"/>
      <c r="AH79"/>
      <c r="AI79"/>
      <c r="AJ79"/>
      <c r="AK79"/>
      <c r="AL79"/>
      <c r="AM79"/>
    </row>
    <row r="80" spans="1:39" ht="14.25" x14ac:dyDescent="0.2">
      <c r="A80" s="1" t="s">
        <v>354</v>
      </c>
      <c r="B80" s="15"/>
      <c r="C80" s="36"/>
      <c r="E80" s="17"/>
      <c r="F80" s="17"/>
      <c r="G80" s="17"/>
      <c r="H80" s="17"/>
      <c r="J80" s="6"/>
      <c r="K80" s="6"/>
      <c r="L80" s="6"/>
      <c r="M80" s="6"/>
      <c r="AE80"/>
      <c r="AF80"/>
      <c r="AG80"/>
      <c r="AH80"/>
      <c r="AI80"/>
      <c r="AJ80"/>
      <c r="AK80"/>
      <c r="AL80"/>
      <c r="AM80"/>
    </row>
    <row r="81" spans="1:39" ht="14.25" x14ac:dyDescent="0.2">
      <c r="A81" s="3" t="s">
        <v>62</v>
      </c>
      <c r="B81" s="11">
        <v>0.15</v>
      </c>
      <c r="C81" s="34">
        <v>1</v>
      </c>
      <c r="E81" s="18">
        <f t="shared" ref="E81:E82" si="60">C81*B81</f>
        <v>0.15</v>
      </c>
      <c r="F81" s="12">
        <f>$K$1</f>
        <v>8</v>
      </c>
      <c r="G81" s="18">
        <f t="shared" ref="G81:G82" si="61">E81/F81</f>
        <v>1.8749999999999999E-2</v>
      </c>
      <c r="H81" s="18">
        <f t="shared" ref="H81" si="62">LARGE(G81:G82,1)</f>
        <v>1.8749999999999999E-2</v>
      </c>
      <c r="J81" s="6"/>
      <c r="K81" s="6"/>
      <c r="L81" s="6"/>
      <c r="M81" s="6"/>
      <c r="AE81"/>
      <c r="AF81"/>
      <c r="AG81"/>
      <c r="AH81"/>
      <c r="AI81"/>
      <c r="AJ81"/>
      <c r="AK81"/>
      <c r="AL81"/>
      <c r="AM81"/>
    </row>
    <row r="82" spans="1:39" ht="14.25" x14ac:dyDescent="0.2">
      <c r="A82" s="3" t="s">
        <v>63</v>
      </c>
      <c r="B82" s="11">
        <v>0.15</v>
      </c>
      <c r="C82" s="34">
        <v>1</v>
      </c>
      <c r="E82" s="18">
        <f t="shared" si="60"/>
        <v>0.15</v>
      </c>
      <c r="F82" s="12">
        <f>$M$1</f>
        <v>8</v>
      </c>
      <c r="G82" s="18">
        <f t="shared" si="61"/>
        <v>1.8749999999999999E-2</v>
      </c>
      <c r="H82" s="18"/>
      <c r="J82" s="6"/>
      <c r="K82" s="6"/>
      <c r="L82" s="6"/>
      <c r="M82" s="6"/>
      <c r="AH82"/>
      <c r="AI82"/>
      <c r="AJ82"/>
      <c r="AK82"/>
      <c r="AL82"/>
      <c r="AM82"/>
    </row>
    <row r="83" spans="1:39" ht="14.25" x14ac:dyDescent="0.2">
      <c r="A83" s="1" t="s">
        <v>355</v>
      </c>
      <c r="B83" s="15"/>
      <c r="C83" s="36"/>
      <c r="E83" s="17"/>
      <c r="F83" s="17"/>
      <c r="G83" s="17"/>
      <c r="H83" s="17"/>
      <c r="J83" s="6"/>
      <c r="K83" s="6"/>
      <c r="L83" s="6"/>
      <c r="M83" s="6"/>
      <c r="AH83"/>
      <c r="AI83"/>
      <c r="AJ83"/>
      <c r="AK83"/>
      <c r="AL83"/>
      <c r="AM83"/>
    </row>
    <row r="84" spans="1:39" ht="14.25" x14ac:dyDescent="0.2">
      <c r="A84" s="3" t="s">
        <v>62</v>
      </c>
      <c r="B84" s="11">
        <v>0.55400000000000005</v>
      </c>
      <c r="C84" s="34">
        <v>1</v>
      </c>
      <c r="E84" s="18">
        <f t="shared" ref="E84:E85" si="63">C84*B84</f>
        <v>0.55400000000000005</v>
      </c>
      <c r="F84" s="12">
        <f>$K$1</f>
        <v>8</v>
      </c>
      <c r="G84" s="18">
        <f t="shared" ref="G84:G85" si="64">E84/F84</f>
        <v>6.9250000000000006E-2</v>
      </c>
      <c r="H84" s="18">
        <f t="shared" ref="H84" si="65">LARGE(G84:G85,1)</f>
        <v>6.9250000000000006E-2</v>
      </c>
      <c r="J84" s="6"/>
      <c r="K84" s="6"/>
      <c r="L84" s="6"/>
      <c r="M84" s="6"/>
      <c r="AH84"/>
      <c r="AI84"/>
      <c r="AJ84"/>
      <c r="AK84"/>
      <c r="AL84"/>
      <c r="AM84"/>
    </row>
    <row r="85" spans="1:39" ht="14.25" x14ac:dyDescent="0.2">
      <c r="A85" s="3" t="s">
        <v>63</v>
      </c>
      <c r="B85" s="11">
        <v>0.55400000000000005</v>
      </c>
      <c r="C85" s="34">
        <v>1</v>
      </c>
      <c r="E85" s="18">
        <f t="shared" si="63"/>
        <v>0.55400000000000005</v>
      </c>
      <c r="F85" s="12">
        <f>$M$1</f>
        <v>8</v>
      </c>
      <c r="G85" s="18">
        <f t="shared" si="64"/>
        <v>6.9250000000000006E-2</v>
      </c>
      <c r="H85" s="18"/>
      <c r="J85" s="6"/>
      <c r="K85" s="6"/>
      <c r="L85" s="6"/>
      <c r="M85" s="6"/>
      <c r="AH85"/>
      <c r="AI85"/>
      <c r="AJ85"/>
      <c r="AK85"/>
      <c r="AL85"/>
      <c r="AM85"/>
    </row>
    <row r="86" spans="1:39" ht="14.25" x14ac:dyDescent="0.2">
      <c r="A86" s="1" t="s">
        <v>356</v>
      </c>
      <c r="B86" s="15"/>
      <c r="C86" s="36"/>
      <c r="E86" s="17"/>
      <c r="F86" s="17"/>
      <c r="G86" s="17"/>
      <c r="H86" s="17"/>
      <c r="J86" s="6"/>
      <c r="K86" s="6"/>
      <c r="L86" s="6"/>
      <c r="M86" s="6"/>
      <c r="AH86"/>
      <c r="AI86"/>
      <c r="AJ86"/>
      <c r="AK86"/>
      <c r="AL86"/>
      <c r="AM86"/>
    </row>
    <row r="87" spans="1:39" ht="14.25" x14ac:dyDescent="0.2">
      <c r="A87" s="3" t="s">
        <v>62</v>
      </c>
      <c r="B87" s="11">
        <v>0.5</v>
      </c>
      <c r="C87" s="34">
        <v>1</v>
      </c>
      <c r="E87" s="18">
        <f t="shared" ref="E87:E88" si="66">C87*B87</f>
        <v>0.5</v>
      </c>
      <c r="F87" s="12">
        <f>$K$1</f>
        <v>8</v>
      </c>
      <c r="G87" s="18">
        <f t="shared" ref="G87:G88" si="67">E87/F87</f>
        <v>6.25E-2</v>
      </c>
      <c r="H87" s="18">
        <f t="shared" ref="H87" si="68">LARGE(G87:G88,1)</f>
        <v>6.25E-2</v>
      </c>
      <c r="J87" s="6"/>
      <c r="K87" s="6"/>
      <c r="L87" s="6"/>
      <c r="M87" s="6"/>
      <c r="AH87"/>
      <c r="AI87"/>
      <c r="AJ87"/>
      <c r="AK87"/>
      <c r="AL87"/>
      <c r="AM87"/>
    </row>
    <row r="88" spans="1:39" ht="14.25" x14ac:dyDescent="0.2">
      <c r="A88" s="3" t="s">
        <v>63</v>
      </c>
      <c r="B88" s="11">
        <v>0.5</v>
      </c>
      <c r="C88" s="34">
        <v>1</v>
      </c>
      <c r="E88" s="18">
        <f t="shared" si="66"/>
        <v>0.5</v>
      </c>
      <c r="F88" s="12">
        <f>$M$1</f>
        <v>8</v>
      </c>
      <c r="G88" s="18">
        <f t="shared" si="67"/>
        <v>6.25E-2</v>
      </c>
      <c r="H88" s="18"/>
      <c r="J88" s="6"/>
      <c r="K88" s="6"/>
      <c r="L88" s="6"/>
      <c r="M88" s="6"/>
      <c r="AH88"/>
      <c r="AI88"/>
      <c r="AJ88"/>
      <c r="AK88"/>
      <c r="AL88"/>
      <c r="AM88"/>
    </row>
    <row r="89" spans="1:39" ht="14.25" x14ac:dyDescent="0.2">
      <c r="A89" s="1" t="s">
        <v>357</v>
      </c>
      <c r="B89" s="15"/>
      <c r="C89" s="36"/>
      <c r="E89" s="17"/>
      <c r="F89" s="17"/>
      <c r="G89" s="17"/>
      <c r="H89" s="17"/>
      <c r="J89" s="6"/>
      <c r="K89" s="6"/>
      <c r="L89" s="6"/>
      <c r="M89" s="6"/>
      <c r="AH89"/>
      <c r="AI89"/>
      <c r="AJ89"/>
      <c r="AK89"/>
      <c r="AL89"/>
      <c r="AM89"/>
    </row>
    <row r="90" spans="1:39" ht="14.25" x14ac:dyDescent="0.2">
      <c r="A90" s="3" t="s">
        <v>62</v>
      </c>
      <c r="B90" s="11">
        <v>0.2</v>
      </c>
      <c r="C90" s="34">
        <v>1</v>
      </c>
      <c r="E90" s="18">
        <f t="shared" ref="E90:E91" si="69">C90*B90</f>
        <v>0.2</v>
      </c>
      <c r="F90" s="12">
        <f>$K$1</f>
        <v>8</v>
      </c>
      <c r="G90" s="18">
        <f t="shared" ref="G90:G91" si="70">E90/F90</f>
        <v>2.5000000000000001E-2</v>
      </c>
      <c r="H90" s="18">
        <f t="shared" ref="H90" si="71">LARGE(G90:G91,1)</f>
        <v>2.5000000000000001E-2</v>
      </c>
      <c r="J90" s="6"/>
      <c r="K90" s="6"/>
      <c r="L90" s="6"/>
      <c r="M90" s="6"/>
      <c r="AH90"/>
      <c r="AI90"/>
      <c r="AJ90"/>
      <c r="AK90"/>
      <c r="AL90"/>
      <c r="AM90"/>
    </row>
    <row r="91" spans="1:39" ht="14.25" x14ac:dyDescent="0.2">
      <c r="A91" s="3" t="s">
        <v>63</v>
      </c>
      <c r="B91" s="11">
        <v>0.2</v>
      </c>
      <c r="C91" s="34">
        <v>1</v>
      </c>
      <c r="E91" s="18">
        <f t="shared" si="69"/>
        <v>0.2</v>
      </c>
      <c r="F91" s="12">
        <f>$M$1</f>
        <v>8</v>
      </c>
      <c r="G91" s="18">
        <f t="shared" si="70"/>
        <v>2.5000000000000001E-2</v>
      </c>
      <c r="H91" s="18"/>
      <c r="J91" s="6"/>
      <c r="K91" s="6"/>
      <c r="L91" s="6"/>
      <c r="M91" s="6"/>
      <c r="AH91"/>
      <c r="AI91"/>
      <c r="AJ91"/>
      <c r="AK91"/>
      <c r="AL91"/>
      <c r="AM91"/>
    </row>
    <row r="92" spans="1:39" ht="14.25" x14ac:dyDescent="0.2">
      <c r="A92" s="1" t="s">
        <v>358</v>
      </c>
      <c r="B92" s="15"/>
      <c r="C92" s="36"/>
      <c r="E92" s="17"/>
      <c r="F92" s="17"/>
      <c r="G92" s="17"/>
      <c r="H92" s="17"/>
      <c r="J92" s="6"/>
      <c r="K92" s="6"/>
      <c r="L92" s="6"/>
      <c r="M92" s="6"/>
      <c r="AH92"/>
      <c r="AI92"/>
      <c r="AJ92"/>
      <c r="AK92"/>
      <c r="AL92"/>
      <c r="AM92"/>
    </row>
    <row r="93" spans="1:39" ht="14.25" x14ac:dyDescent="0.2">
      <c r="A93" s="3" t="s">
        <v>62</v>
      </c>
      <c r="B93" s="11">
        <v>0.15</v>
      </c>
      <c r="C93" s="34">
        <v>1</v>
      </c>
      <c r="E93" s="18">
        <f t="shared" ref="E93:E94" si="72">C93*B93</f>
        <v>0.15</v>
      </c>
      <c r="F93" s="12">
        <f t="shared" ref="F93" si="73">$K$1</f>
        <v>8</v>
      </c>
      <c r="G93" s="18">
        <f t="shared" ref="G93:G94" si="74">E93/F93</f>
        <v>1.8749999999999999E-2</v>
      </c>
      <c r="H93" s="18">
        <f t="shared" ref="H93:H114" si="75">LARGE(G93:G94,1)</f>
        <v>1.8749999999999999E-2</v>
      </c>
      <c r="J93" s="6"/>
      <c r="K93" s="6"/>
      <c r="L93" s="6"/>
      <c r="M93" s="6"/>
      <c r="AH93"/>
      <c r="AI93"/>
      <c r="AJ93"/>
      <c r="AK93"/>
      <c r="AL93"/>
      <c r="AM93"/>
    </row>
    <row r="94" spans="1:39" ht="14.25" x14ac:dyDescent="0.2">
      <c r="A94" s="3" t="s">
        <v>63</v>
      </c>
      <c r="B94" s="11">
        <v>0.15</v>
      </c>
      <c r="C94" s="34">
        <v>1</v>
      </c>
      <c r="E94" s="18">
        <f t="shared" si="72"/>
        <v>0.15</v>
      </c>
      <c r="F94" s="12">
        <f t="shared" ref="F94" si="76">$M$1</f>
        <v>8</v>
      </c>
      <c r="G94" s="18">
        <f t="shared" si="74"/>
        <v>1.8749999999999999E-2</v>
      </c>
      <c r="H94" s="18"/>
      <c r="J94" s="6"/>
      <c r="K94" s="6"/>
      <c r="L94" s="6"/>
      <c r="M94" s="6"/>
      <c r="AH94"/>
      <c r="AI94"/>
      <c r="AJ94"/>
      <c r="AK94"/>
      <c r="AL94"/>
      <c r="AM94"/>
    </row>
    <row r="95" spans="1:39" ht="14.25" x14ac:dyDescent="0.2">
      <c r="A95" s="1" t="s">
        <v>359</v>
      </c>
      <c r="B95" s="15"/>
      <c r="C95" s="36"/>
      <c r="E95" s="17"/>
      <c r="F95" s="17"/>
      <c r="G95" s="17"/>
      <c r="H95" s="17"/>
      <c r="J95" s="6"/>
      <c r="K95" s="6"/>
      <c r="L95" s="6"/>
      <c r="M95" s="6"/>
      <c r="AH95"/>
      <c r="AI95"/>
      <c r="AJ95"/>
      <c r="AK95"/>
      <c r="AL95"/>
      <c r="AM95"/>
    </row>
    <row r="96" spans="1:39" ht="14.25" x14ac:dyDescent="0.2">
      <c r="A96" s="3" t="s">
        <v>62</v>
      </c>
      <c r="B96" s="11">
        <v>0.5</v>
      </c>
      <c r="C96" s="34">
        <v>1</v>
      </c>
      <c r="E96" s="18">
        <f t="shared" ref="E96:E97" si="77">C96*B96</f>
        <v>0.5</v>
      </c>
      <c r="F96" s="12">
        <f t="shared" ref="F96" si="78">$K$1</f>
        <v>8</v>
      </c>
      <c r="G96" s="18">
        <f t="shared" ref="G96:G97" si="79">E96/F96</f>
        <v>6.25E-2</v>
      </c>
      <c r="H96" s="18">
        <f t="shared" si="75"/>
        <v>6.25E-2</v>
      </c>
      <c r="J96" s="6"/>
      <c r="K96" s="6"/>
      <c r="L96" s="6"/>
      <c r="M96" s="6"/>
      <c r="AH96"/>
      <c r="AI96"/>
      <c r="AJ96"/>
      <c r="AK96"/>
      <c r="AL96"/>
      <c r="AM96"/>
    </row>
    <row r="97" spans="1:39" ht="14.25" x14ac:dyDescent="0.2">
      <c r="A97" s="3" t="s">
        <v>63</v>
      </c>
      <c r="B97" s="11">
        <v>0.5</v>
      </c>
      <c r="C97" s="34">
        <v>1</v>
      </c>
      <c r="E97" s="18">
        <f t="shared" si="77"/>
        <v>0.5</v>
      </c>
      <c r="F97" s="12">
        <f t="shared" ref="F97" si="80">$M$1</f>
        <v>8</v>
      </c>
      <c r="G97" s="18">
        <f t="shared" si="79"/>
        <v>6.25E-2</v>
      </c>
      <c r="H97" s="18"/>
      <c r="AH97"/>
      <c r="AI97"/>
      <c r="AJ97"/>
      <c r="AK97"/>
      <c r="AL97"/>
      <c r="AM97"/>
    </row>
    <row r="98" spans="1:39" ht="14.25" x14ac:dyDescent="0.2">
      <c r="A98" s="1" t="s">
        <v>360</v>
      </c>
      <c r="B98" s="15"/>
      <c r="C98" s="36"/>
      <c r="E98" s="17"/>
      <c r="F98" s="17"/>
      <c r="G98" s="17"/>
      <c r="H98" s="17"/>
      <c r="AH98"/>
      <c r="AI98"/>
      <c r="AJ98"/>
      <c r="AK98"/>
      <c r="AL98"/>
      <c r="AM98"/>
    </row>
    <row r="99" spans="1:39" ht="14.25" x14ac:dyDescent="0.2">
      <c r="A99" s="3" t="s">
        <v>62</v>
      </c>
      <c r="B99" s="11">
        <v>0.5</v>
      </c>
      <c r="C99" s="34">
        <v>1</v>
      </c>
      <c r="E99" s="18">
        <f t="shared" ref="E99:E100" si="81">C99*B99</f>
        <v>0.5</v>
      </c>
      <c r="F99" s="12">
        <f t="shared" ref="F99" si="82">$K$1</f>
        <v>8</v>
      </c>
      <c r="G99" s="18">
        <f t="shared" ref="G99:G100" si="83">E99/F99</f>
        <v>6.25E-2</v>
      </c>
      <c r="H99" s="18">
        <f t="shared" si="75"/>
        <v>6.25E-2</v>
      </c>
      <c r="AH99"/>
      <c r="AI99"/>
      <c r="AJ99"/>
      <c r="AK99"/>
      <c r="AL99"/>
      <c r="AM99"/>
    </row>
    <row r="100" spans="1:39" ht="14.25" x14ac:dyDescent="0.2">
      <c r="A100" s="3" t="s">
        <v>63</v>
      </c>
      <c r="B100" s="11">
        <v>0.5</v>
      </c>
      <c r="C100" s="34">
        <v>1</v>
      </c>
      <c r="E100" s="18">
        <f t="shared" si="81"/>
        <v>0.5</v>
      </c>
      <c r="F100" s="12">
        <f t="shared" ref="F100" si="84">$M$1</f>
        <v>8</v>
      </c>
      <c r="G100" s="18">
        <f t="shared" si="83"/>
        <v>6.25E-2</v>
      </c>
      <c r="H100" s="18"/>
      <c r="AH100"/>
      <c r="AI100"/>
      <c r="AJ100"/>
      <c r="AK100"/>
      <c r="AL100"/>
      <c r="AM100"/>
    </row>
    <row r="101" spans="1:39" ht="14.25" x14ac:dyDescent="0.2">
      <c r="A101" s="1" t="s">
        <v>361</v>
      </c>
      <c r="B101" s="15"/>
      <c r="C101" s="36"/>
      <c r="E101" s="17"/>
      <c r="F101" s="17"/>
      <c r="G101" s="17"/>
      <c r="H101" s="17"/>
      <c r="AH101"/>
      <c r="AI101"/>
      <c r="AJ101"/>
      <c r="AK101"/>
      <c r="AL101"/>
      <c r="AM101"/>
    </row>
    <row r="102" spans="1:39" ht="14.25" x14ac:dyDescent="0.2">
      <c r="A102" s="3" t="s">
        <v>62</v>
      </c>
      <c r="B102" s="11">
        <v>0.109</v>
      </c>
      <c r="C102" s="34">
        <v>2</v>
      </c>
      <c r="E102" s="18">
        <f t="shared" ref="E102:E103" si="85">C102*B102</f>
        <v>0.218</v>
      </c>
      <c r="F102" s="12">
        <f t="shared" ref="F102" si="86">$K$1</f>
        <v>8</v>
      </c>
      <c r="G102" s="18">
        <f t="shared" ref="G102:G103" si="87">E102/F102</f>
        <v>2.725E-2</v>
      </c>
      <c r="H102" s="18">
        <f t="shared" si="75"/>
        <v>2.725E-2</v>
      </c>
      <c r="AH102"/>
      <c r="AI102"/>
      <c r="AJ102"/>
      <c r="AK102"/>
      <c r="AL102"/>
      <c r="AM102"/>
    </row>
    <row r="103" spans="1:39" ht="14.25" x14ac:dyDescent="0.2">
      <c r="A103" s="3" t="s">
        <v>63</v>
      </c>
      <c r="B103" s="11">
        <v>0.109</v>
      </c>
      <c r="C103" s="34">
        <v>2</v>
      </c>
      <c r="E103" s="18">
        <f t="shared" si="85"/>
        <v>0.218</v>
      </c>
      <c r="F103" s="12">
        <f t="shared" ref="F103" si="88">$M$1</f>
        <v>8</v>
      </c>
      <c r="G103" s="18">
        <f t="shared" si="87"/>
        <v>2.725E-2</v>
      </c>
      <c r="H103" s="18"/>
      <c r="AH103"/>
      <c r="AI103"/>
      <c r="AJ103"/>
      <c r="AK103"/>
      <c r="AL103"/>
      <c r="AM103"/>
    </row>
    <row r="104" spans="1:39" ht="14.25" x14ac:dyDescent="0.2">
      <c r="A104" s="1" t="s">
        <v>362</v>
      </c>
      <c r="B104" s="15"/>
      <c r="C104" s="36"/>
      <c r="E104" s="17"/>
      <c r="F104" s="17"/>
      <c r="G104" s="17"/>
      <c r="H104" s="17"/>
      <c r="AH104"/>
      <c r="AI104"/>
      <c r="AJ104"/>
      <c r="AK104"/>
      <c r="AL104"/>
      <c r="AM104"/>
    </row>
    <row r="105" spans="1:39" ht="14.25" x14ac:dyDescent="0.2">
      <c r="A105" s="3" t="s">
        <v>62</v>
      </c>
      <c r="B105" s="11">
        <v>0.2</v>
      </c>
      <c r="C105" s="34">
        <v>2</v>
      </c>
      <c r="E105" s="18">
        <f t="shared" ref="E105:E106" si="89">C105*B105</f>
        <v>0.4</v>
      </c>
      <c r="F105" s="12">
        <f t="shared" ref="F105" si="90">$K$1</f>
        <v>8</v>
      </c>
      <c r="G105" s="18">
        <f t="shared" ref="G105:G106" si="91">E105/F105</f>
        <v>0.05</v>
      </c>
      <c r="H105" s="18">
        <f t="shared" si="75"/>
        <v>0.05</v>
      </c>
      <c r="AH105"/>
      <c r="AI105"/>
      <c r="AJ105"/>
      <c r="AK105"/>
      <c r="AL105"/>
      <c r="AM105"/>
    </row>
    <row r="106" spans="1:39" ht="14.25" x14ac:dyDescent="0.2">
      <c r="A106" s="3" t="s">
        <v>63</v>
      </c>
      <c r="B106" s="11">
        <v>0.2</v>
      </c>
      <c r="C106" s="34">
        <v>2</v>
      </c>
      <c r="E106" s="18">
        <f t="shared" si="89"/>
        <v>0.4</v>
      </c>
      <c r="F106" s="12">
        <f t="shared" ref="F106" si="92">$M$1</f>
        <v>8</v>
      </c>
      <c r="G106" s="18">
        <f t="shared" si="91"/>
        <v>0.05</v>
      </c>
      <c r="H106" s="18"/>
      <c r="AH106"/>
      <c r="AI106"/>
      <c r="AJ106"/>
      <c r="AK106"/>
      <c r="AL106"/>
      <c r="AM106"/>
    </row>
    <row r="107" spans="1:39" ht="14.25" x14ac:dyDescent="0.2">
      <c r="A107" s="1" t="s">
        <v>363</v>
      </c>
      <c r="B107" s="15"/>
      <c r="C107" s="36"/>
      <c r="E107" s="17"/>
      <c r="F107" s="17"/>
      <c r="G107" s="17"/>
      <c r="H107" s="17"/>
      <c r="AH107"/>
      <c r="AI107"/>
      <c r="AJ107"/>
      <c r="AK107"/>
      <c r="AL107"/>
      <c r="AM107"/>
    </row>
    <row r="108" spans="1:39" ht="14.25" x14ac:dyDescent="0.2">
      <c r="A108" s="3" t="s">
        <v>62</v>
      </c>
      <c r="B108" s="11">
        <v>0.28399999999999997</v>
      </c>
      <c r="C108" s="34">
        <v>4</v>
      </c>
      <c r="E108" s="18">
        <f t="shared" ref="E108:E109" si="93">C108*B108</f>
        <v>1.1359999999999999</v>
      </c>
      <c r="F108" s="12">
        <f t="shared" ref="F108" si="94">$K$1</f>
        <v>8</v>
      </c>
      <c r="G108" s="18">
        <f t="shared" ref="G108:G109" si="95">E108/F108</f>
        <v>0.14199999999999999</v>
      </c>
      <c r="H108" s="18">
        <f t="shared" si="75"/>
        <v>0.14199999999999999</v>
      </c>
      <c r="AH108"/>
      <c r="AI108"/>
      <c r="AJ108"/>
      <c r="AK108"/>
      <c r="AL108"/>
      <c r="AM108"/>
    </row>
    <row r="109" spans="1:39" ht="14.25" x14ac:dyDescent="0.2">
      <c r="A109" s="3" t="s">
        <v>63</v>
      </c>
      <c r="B109" s="11">
        <v>0.28399999999999997</v>
      </c>
      <c r="C109" s="34">
        <v>4</v>
      </c>
      <c r="E109" s="18">
        <f t="shared" si="93"/>
        <v>1.1359999999999999</v>
      </c>
      <c r="F109" s="12">
        <f t="shared" ref="F109" si="96">$M$1</f>
        <v>8</v>
      </c>
      <c r="G109" s="18">
        <f t="shared" si="95"/>
        <v>0.14199999999999999</v>
      </c>
      <c r="H109" s="18"/>
      <c r="AH109"/>
      <c r="AI109"/>
      <c r="AJ109"/>
      <c r="AK109"/>
      <c r="AL109"/>
      <c r="AM109"/>
    </row>
    <row r="110" spans="1:39" ht="14.25" x14ac:dyDescent="0.2">
      <c r="A110" s="1" t="s">
        <v>364</v>
      </c>
      <c r="B110" s="15"/>
      <c r="C110" s="36"/>
      <c r="E110" s="17"/>
      <c r="F110" s="17"/>
      <c r="G110" s="17"/>
      <c r="H110" s="17"/>
      <c r="AH110"/>
      <c r="AI110"/>
      <c r="AJ110"/>
      <c r="AK110"/>
      <c r="AL110"/>
      <c r="AM110"/>
    </row>
    <row r="111" spans="1:39" ht="14.25" x14ac:dyDescent="0.2">
      <c r="A111" s="3" t="s">
        <v>62</v>
      </c>
      <c r="B111" s="11">
        <v>0.2</v>
      </c>
      <c r="C111" s="34">
        <v>43</v>
      </c>
      <c r="E111" s="18">
        <f t="shared" ref="E111:E112" si="97">C111*B111</f>
        <v>8.6</v>
      </c>
      <c r="F111" s="12">
        <f t="shared" ref="F111" si="98">$K$1</f>
        <v>8</v>
      </c>
      <c r="G111" s="18">
        <f t="shared" ref="G111:G112" si="99">E111/F111</f>
        <v>1.075</v>
      </c>
      <c r="H111" s="18">
        <f t="shared" si="75"/>
        <v>1.075</v>
      </c>
      <c r="AH111"/>
      <c r="AI111"/>
      <c r="AJ111"/>
      <c r="AK111"/>
      <c r="AL111"/>
      <c r="AM111"/>
    </row>
    <row r="112" spans="1:39" ht="14.25" x14ac:dyDescent="0.2">
      <c r="A112" s="3" t="s">
        <v>63</v>
      </c>
      <c r="B112" s="11">
        <v>0.2</v>
      </c>
      <c r="C112" s="34">
        <v>43</v>
      </c>
      <c r="E112" s="18">
        <f t="shared" si="97"/>
        <v>8.6</v>
      </c>
      <c r="F112" s="12">
        <f t="shared" ref="F112" si="100">$M$1</f>
        <v>8</v>
      </c>
      <c r="G112" s="18">
        <f t="shared" si="99"/>
        <v>1.075</v>
      </c>
      <c r="H112" s="18"/>
      <c r="AH112"/>
      <c r="AI112"/>
      <c r="AJ112"/>
      <c r="AK112"/>
      <c r="AL112"/>
      <c r="AM112"/>
    </row>
    <row r="113" spans="1:39" ht="14.25" x14ac:dyDescent="0.2">
      <c r="A113" s="1" t="s">
        <v>365</v>
      </c>
      <c r="B113" s="15"/>
      <c r="C113" s="36"/>
      <c r="E113" s="17"/>
      <c r="F113" s="17"/>
      <c r="G113" s="17"/>
      <c r="H113" s="17"/>
      <c r="AH113"/>
      <c r="AI113"/>
      <c r="AJ113"/>
      <c r="AK113"/>
      <c r="AL113"/>
      <c r="AM113"/>
    </row>
    <row r="114" spans="1:39" ht="14.25" x14ac:dyDescent="0.2">
      <c r="A114" s="3" t="s">
        <v>62</v>
      </c>
      <c r="B114" s="11">
        <v>0.2</v>
      </c>
      <c r="C114" s="34">
        <v>1</v>
      </c>
      <c r="E114" s="18">
        <f t="shared" ref="E114:E115" si="101">C114*B114</f>
        <v>0.2</v>
      </c>
      <c r="F114" s="12">
        <f t="shared" ref="F114" si="102">$K$1</f>
        <v>8</v>
      </c>
      <c r="G114" s="18">
        <f t="shared" ref="G114:G115" si="103">E114/F114</f>
        <v>2.5000000000000001E-2</v>
      </c>
      <c r="H114" s="18">
        <f t="shared" si="75"/>
        <v>2.5000000000000001E-2</v>
      </c>
      <c r="AH114"/>
      <c r="AI114"/>
      <c r="AJ114"/>
      <c r="AK114"/>
      <c r="AL114"/>
      <c r="AM114"/>
    </row>
    <row r="115" spans="1:39" ht="14.25" x14ac:dyDescent="0.2">
      <c r="A115" s="3" t="s">
        <v>63</v>
      </c>
      <c r="B115" s="11">
        <v>0.2</v>
      </c>
      <c r="C115" s="34">
        <v>1</v>
      </c>
      <c r="E115" s="18">
        <f t="shared" si="101"/>
        <v>0.2</v>
      </c>
      <c r="F115" s="12">
        <f t="shared" ref="F115" si="104">$M$1</f>
        <v>8</v>
      </c>
      <c r="G115" s="18">
        <f t="shared" si="103"/>
        <v>2.5000000000000001E-2</v>
      </c>
      <c r="H115" s="18"/>
      <c r="AH115"/>
      <c r="AI115"/>
      <c r="AJ115"/>
      <c r="AK115"/>
      <c r="AL115"/>
      <c r="AM115"/>
    </row>
    <row r="116" spans="1:39" ht="14.25" x14ac:dyDescent="0.2">
      <c r="A116" s="1" t="s">
        <v>366</v>
      </c>
      <c r="B116" s="15"/>
      <c r="C116" s="36"/>
      <c r="E116" s="17"/>
      <c r="F116" s="17"/>
      <c r="G116" s="17"/>
      <c r="H116" s="17"/>
      <c r="AH116"/>
      <c r="AI116"/>
      <c r="AJ116"/>
      <c r="AK116"/>
      <c r="AL116"/>
      <c r="AM116"/>
    </row>
    <row r="117" spans="1:39" ht="14.25" x14ac:dyDescent="0.2">
      <c r="A117" s="3" t="s">
        <v>62</v>
      </c>
      <c r="B117" s="11">
        <v>0.2</v>
      </c>
      <c r="C117" s="34">
        <v>3</v>
      </c>
      <c r="E117" s="18">
        <f t="shared" ref="E117:E118" si="105">C117*B117</f>
        <v>0.60000000000000009</v>
      </c>
      <c r="F117" s="12">
        <f t="shared" ref="F117" si="106">$K$1</f>
        <v>8</v>
      </c>
      <c r="G117" s="18">
        <f t="shared" ref="G117:G118" si="107">E117/F117</f>
        <v>7.5000000000000011E-2</v>
      </c>
      <c r="H117" s="18">
        <f t="shared" ref="H117" si="108">LARGE(G117:G118,1)</f>
        <v>7.5000000000000011E-2</v>
      </c>
      <c r="AH117"/>
      <c r="AI117"/>
      <c r="AJ117"/>
      <c r="AK117"/>
      <c r="AL117"/>
      <c r="AM117"/>
    </row>
    <row r="118" spans="1:39" ht="14.25" x14ac:dyDescent="0.2">
      <c r="A118" s="3" t="s">
        <v>63</v>
      </c>
      <c r="B118" s="11">
        <v>0.2</v>
      </c>
      <c r="C118" s="34">
        <v>3</v>
      </c>
      <c r="E118" s="18">
        <f t="shared" si="105"/>
        <v>0.60000000000000009</v>
      </c>
      <c r="F118" s="12">
        <f t="shared" ref="F118" si="109">$M$1</f>
        <v>8</v>
      </c>
      <c r="G118" s="18">
        <f t="shared" si="107"/>
        <v>7.5000000000000011E-2</v>
      </c>
      <c r="H118" s="18"/>
      <c r="AH118"/>
      <c r="AI118"/>
      <c r="AJ118"/>
      <c r="AK118"/>
      <c r="AL118"/>
      <c r="AM118"/>
    </row>
    <row r="119" spans="1:39" ht="14.25" x14ac:dyDescent="0.2">
      <c r="A119" s="1" t="s">
        <v>367</v>
      </c>
      <c r="B119" s="15"/>
      <c r="C119" s="36"/>
      <c r="E119" s="17"/>
      <c r="F119" s="17"/>
      <c r="G119" s="17"/>
      <c r="H119" s="17"/>
      <c r="AH119"/>
      <c r="AI119"/>
      <c r="AJ119"/>
      <c r="AK119"/>
      <c r="AL119"/>
      <c r="AM119"/>
    </row>
    <row r="120" spans="1:39" ht="14.25" x14ac:dyDescent="0.2">
      <c r="A120" s="3" t="s">
        <v>62</v>
      </c>
      <c r="B120" s="11">
        <v>0.2</v>
      </c>
      <c r="C120" s="34">
        <v>2</v>
      </c>
      <c r="E120" s="18">
        <f t="shared" ref="E120:E121" si="110">C120*B120</f>
        <v>0.4</v>
      </c>
      <c r="F120" s="12">
        <f t="shared" ref="F120" si="111">$K$1</f>
        <v>8</v>
      </c>
      <c r="G120" s="18">
        <f t="shared" ref="G120:G121" si="112">E120/F120</f>
        <v>0.05</v>
      </c>
      <c r="H120" s="18">
        <f t="shared" ref="H120" si="113">LARGE(G120:G121,1)</f>
        <v>0.05</v>
      </c>
      <c r="AH120"/>
      <c r="AI120"/>
      <c r="AJ120"/>
      <c r="AK120"/>
      <c r="AL120"/>
      <c r="AM120"/>
    </row>
    <row r="121" spans="1:39" ht="14.25" x14ac:dyDescent="0.2">
      <c r="A121" s="3" t="s">
        <v>63</v>
      </c>
      <c r="B121" s="11">
        <v>0.2</v>
      </c>
      <c r="C121" s="34">
        <v>2</v>
      </c>
      <c r="E121" s="18">
        <f t="shared" si="110"/>
        <v>0.4</v>
      </c>
      <c r="F121" s="12">
        <f t="shared" ref="F121" si="114">$M$1</f>
        <v>8</v>
      </c>
      <c r="G121" s="18">
        <f t="shared" si="112"/>
        <v>0.05</v>
      </c>
      <c r="H121" s="18"/>
      <c r="AH121"/>
      <c r="AI121"/>
      <c r="AJ121"/>
      <c r="AK121"/>
      <c r="AL121"/>
      <c r="AM121"/>
    </row>
    <row r="122" spans="1:39" ht="14.25" x14ac:dyDescent="0.2">
      <c r="A122" s="1" t="s">
        <v>368</v>
      </c>
      <c r="B122" s="15"/>
      <c r="C122" s="36"/>
      <c r="E122" s="17"/>
      <c r="F122" s="17"/>
      <c r="G122" s="17"/>
      <c r="H122" s="17"/>
      <c r="AH122"/>
      <c r="AI122"/>
      <c r="AJ122"/>
      <c r="AK122"/>
      <c r="AL122"/>
      <c r="AM122"/>
    </row>
    <row r="123" spans="1:39" ht="14.25" x14ac:dyDescent="0.2">
      <c r="A123" s="3" t="s">
        <v>62</v>
      </c>
      <c r="B123" s="11">
        <v>0.161</v>
      </c>
      <c r="C123" s="34">
        <v>5</v>
      </c>
      <c r="E123" s="18">
        <f t="shared" ref="E123:E124" si="115">C123*B123</f>
        <v>0.80500000000000005</v>
      </c>
      <c r="F123" s="12">
        <f t="shared" ref="F123" si="116">$K$1</f>
        <v>8</v>
      </c>
      <c r="G123" s="18">
        <f t="shared" ref="G123:G124" si="117">E123/F123</f>
        <v>0.10062500000000001</v>
      </c>
      <c r="H123" s="18">
        <f t="shared" ref="H123" si="118">LARGE(G123:G124,1)</f>
        <v>0.10062500000000001</v>
      </c>
      <c r="AH123"/>
      <c r="AI123"/>
      <c r="AJ123"/>
      <c r="AK123"/>
      <c r="AL123"/>
      <c r="AM123"/>
    </row>
    <row r="124" spans="1:39" ht="14.25" x14ac:dyDescent="0.2">
      <c r="A124" s="3" t="s">
        <v>63</v>
      </c>
      <c r="B124" s="11">
        <v>0.161</v>
      </c>
      <c r="C124" s="34">
        <v>5</v>
      </c>
      <c r="E124" s="18">
        <f t="shared" si="115"/>
        <v>0.80500000000000005</v>
      </c>
      <c r="F124" s="12">
        <f t="shared" ref="F124" si="119">$M$1</f>
        <v>8</v>
      </c>
      <c r="G124" s="18">
        <f t="shared" si="117"/>
        <v>0.10062500000000001</v>
      </c>
      <c r="H124" s="18"/>
      <c r="AH124"/>
      <c r="AI124"/>
      <c r="AJ124"/>
      <c r="AK124"/>
      <c r="AL124"/>
      <c r="AM124"/>
    </row>
    <row r="125" spans="1:39" ht="14.25" x14ac:dyDescent="0.2">
      <c r="A125" s="1" t="s">
        <v>369</v>
      </c>
      <c r="B125" s="15"/>
      <c r="C125" s="36"/>
      <c r="E125" s="17"/>
      <c r="F125" s="17"/>
      <c r="G125" s="17"/>
      <c r="H125" s="17"/>
      <c r="AH125"/>
      <c r="AI125"/>
      <c r="AJ125"/>
      <c r="AK125"/>
      <c r="AL125"/>
      <c r="AM125"/>
    </row>
    <row r="126" spans="1:39" ht="14.25" x14ac:dyDescent="0.2">
      <c r="A126" s="3" t="s">
        <v>62</v>
      </c>
      <c r="B126" s="11">
        <v>0.22</v>
      </c>
      <c r="C126" s="34">
        <v>27</v>
      </c>
      <c r="E126" s="18">
        <f t="shared" ref="E126:E127" si="120">C126*B126</f>
        <v>5.94</v>
      </c>
      <c r="F126" s="12">
        <f t="shared" ref="F126:F138" si="121">$K$1</f>
        <v>8</v>
      </c>
      <c r="G126" s="18">
        <f t="shared" ref="G126:G127" si="122">E126/F126</f>
        <v>0.74250000000000005</v>
      </c>
      <c r="H126" s="18">
        <f t="shared" ref="H126:H138" si="123">LARGE(G126:G127,1)</f>
        <v>0.74250000000000005</v>
      </c>
      <c r="AH126"/>
      <c r="AI126"/>
      <c r="AJ126"/>
      <c r="AK126"/>
      <c r="AL126"/>
      <c r="AM126"/>
    </row>
    <row r="127" spans="1:39" ht="14.25" x14ac:dyDescent="0.2">
      <c r="A127" s="3" t="s">
        <v>63</v>
      </c>
      <c r="B127" s="11">
        <v>0.22</v>
      </c>
      <c r="C127" s="34">
        <v>27</v>
      </c>
      <c r="E127" s="18">
        <f t="shared" si="120"/>
        <v>5.94</v>
      </c>
      <c r="F127" s="12">
        <f t="shared" ref="F127:F139" si="124">$M$1</f>
        <v>8</v>
      </c>
      <c r="G127" s="18">
        <f t="shared" si="122"/>
        <v>0.74250000000000005</v>
      </c>
      <c r="H127" s="18"/>
      <c r="AH127"/>
      <c r="AI127"/>
      <c r="AJ127"/>
      <c r="AK127"/>
      <c r="AL127"/>
      <c r="AM127"/>
    </row>
    <row r="128" spans="1:39" ht="14.25" x14ac:dyDescent="0.2">
      <c r="A128" s="1" t="s">
        <v>370</v>
      </c>
      <c r="B128" s="15"/>
      <c r="C128" s="36"/>
      <c r="E128" s="17"/>
      <c r="F128" s="17"/>
      <c r="G128" s="17"/>
      <c r="H128" s="17"/>
      <c r="AH128"/>
      <c r="AI128"/>
      <c r="AJ128"/>
      <c r="AK128"/>
      <c r="AL128"/>
      <c r="AM128"/>
    </row>
    <row r="129" spans="1:39" ht="14.25" x14ac:dyDescent="0.2">
      <c r="A129" s="3" t="s">
        <v>62</v>
      </c>
      <c r="B129" s="11">
        <v>0.11</v>
      </c>
      <c r="C129" s="34">
        <v>35</v>
      </c>
      <c r="E129" s="18">
        <f t="shared" ref="E129:E130" si="125">C129*B129</f>
        <v>3.85</v>
      </c>
      <c r="F129" s="12">
        <f t="shared" si="121"/>
        <v>8</v>
      </c>
      <c r="G129" s="18">
        <f t="shared" ref="G129:G130" si="126">E129/F129</f>
        <v>0.48125000000000001</v>
      </c>
      <c r="H129" s="18">
        <f t="shared" si="123"/>
        <v>0.48125000000000001</v>
      </c>
      <c r="AH129"/>
      <c r="AI129"/>
      <c r="AJ129"/>
      <c r="AK129"/>
      <c r="AL129"/>
      <c r="AM129"/>
    </row>
    <row r="130" spans="1:39" ht="14.25" x14ac:dyDescent="0.2">
      <c r="A130" s="3" t="s">
        <v>63</v>
      </c>
      <c r="B130" s="11">
        <v>0</v>
      </c>
      <c r="C130" s="34">
        <v>35</v>
      </c>
      <c r="E130" s="18">
        <f t="shared" si="125"/>
        <v>0</v>
      </c>
      <c r="F130" s="12">
        <f t="shared" si="124"/>
        <v>8</v>
      </c>
      <c r="G130" s="18">
        <f t="shared" si="126"/>
        <v>0</v>
      </c>
      <c r="H130" s="18"/>
      <c r="AH130"/>
      <c r="AI130"/>
      <c r="AJ130"/>
      <c r="AK130"/>
      <c r="AL130"/>
      <c r="AM130"/>
    </row>
    <row r="131" spans="1:39" ht="14.25" x14ac:dyDescent="0.2">
      <c r="A131" s="1" t="s">
        <v>371</v>
      </c>
      <c r="B131" s="15"/>
      <c r="C131" s="36"/>
      <c r="E131" s="17"/>
      <c r="F131" s="17"/>
      <c r="G131" s="17"/>
      <c r="H131" s="17"/>
      <c r="AH131"/>
      <c r="AI131"/>
      <c r="AJ131"/>
      <c r="AK131"/>
      <c r="AL131"/>
      <c r="AM131"/>
    </row>
    <row r="132" spans="1:39" ht="14.25" x14ac:dyDescent="0.2">
      <c r="A132" s="3" t="s">
        <v>62</v>
      </c>
      <c r="B132" s="11">
        <v>0.27500000000000002</v>
      </c>
      <c r="C132" s="34">
        <v>15</v>
      </c>
      <c r="E132" s="18">
        <f t="shared" ref="E132:E133" si="127">C132*B132</f>
        <v>4.125</v>
      </c>
      <c r="F132" s="12">
        <f t="shared" si="121"/>
        <v>8</v>
      </c>
      <c r="G132" s="18">
        <f t="shared" ref="G132:G133" si="128">E132/F132</f>
        <v>0.515625</v>
      </c>
      <c r="H132" s="18">
        <f t="shared" si="123"/>
        <v>0.515625</v>
      </c>
      <c r="AH132"/>
      <c r="AI132"/>
      <c r="AJ132"/>
      <c r="AK132"/>
      <c r="AL132"/>
      <c r="AM132"/>
    </row>
    <row r="133" spans="1:39" ht="14.25" x14ac:dyDescent="0.2">
      <c r="A133" s="3" t="s">
        <v>63</v>
      </c>
      <c r="B133" s="11">
        <v>0.27500000000000002</v>
      </c>
      <c r="C133" s="34">
        <v>15</v>
      </c>
      <c r="E133" s="18">
        <f t="shared" si="127"/>
        <v>4.125</v>
      </c>
      <c r="F133" s="12">
        <f t="shared" si="124"/>
        <v>8</v>
      </c>
      <c r="G133" s="18">
        <f t="shared" si="128"/>
        <v>0.515625</v>
      </c>
      <c r="H133" s="18"/>
      <c r="AH133"/>
      <c r="AI133"/>
      <c r="AJ133"/>
      <c r="AK133"/>
      <c r="AL133"/>
      <c r="AM133"/>
    </row>
    <row r="134" spans="1:39" ht="14.25" x14ac:dyDescent="0.2">
      <c r="A134" s="1" t="s">
        <v>372</v>
      </c>
      <c r="B134" s="15"/>
      <c r="C134" s="36"/>
      <c r="E134" s="17"/>
      <c r="F134" s="17"/>
      <c r="G134" s="17"/>
      <c r="H134" s="17"/>
      <c r="AH134"/>
      <c r="AI134"/>
      <c r="AJ134"/>
      <c r="AK134"/>
      <c r="AL134"/>
      <c r="AM134"/>
    </row>
    <row r="135" spans="1:39" ht="14.25" x14ac:dyDescent="0.2">
      <c r="A135" s="3" t="s">
        <v>62</v>
      </c>
      <c r="B135" s="11">
        <v>0.27500000000000002</v>
      </c>
      <c r="C135" s="34">
        <v>171</v>
      </c>
      <c r="E135" s="18">
        <f t="shared" ref="E135:E136" si="129">C135*B135</f>
        <v>47.025000000000006</v>
      </c>
      <c r="F135" s="12">
        <f t="shared" si="121"/>
        <v>8</v>
      </c>
      <c r="G135" s="18">
        <f t="shared" ref="G135:G136" si="130">E135/F135</f>
        <v>5.8781250000000007</v>
      </c>
      <c r="H135" s="18">
        <f t="shared" si="123"/>
        <v>5.8781250000000007</v>
      </c>
      <c r="AH135"/>
      <c r="AI135"/>
      <c r="AJ135"/>
      <c r="AK135"/>
      <c r="AL135"/>
      <c r="AM135"/>
    </row>
    <row r="136" spans="1:39" ht="14.25" x14ac:dyDescent="0.2">
      <c r="A136" s="3" t="s">
        <v>63</v>
      </c>
      <c r="B136" s="11">
        <v>0.27500000000000002</v>
      </c>
      <c r="C136" s="34">
        <v>171</v>
      </c>
      <c r="E136" s="18">
        <f t="shared" si="129"/>
        <v>47.025000000000006</v>
      </c>
      <c r="F136" s="12">
        <f t="shared" si="124"/>
        <v>8</v>
      </c>
      <c r="G136" s="18">
        <f t="shared" si="130"/>
        <v>5.8781250000000007</v>
      </c>
      <c r="H136" s="18"/>
      <c r="AH136"/>
      <c r="AI136"/>
      <c r="AJ136"/>
      <c r="AK136"/>
      <c r="AL136"/>
      <c r="AM136"/>
    </row>
    <row r="137" spans="1:39" ht="14.25" x14ac:dyDescent="0.2">
      <c r="A137" s="1" t="s">
        <v>373</v>
      </c>
      <c r="B137" s="15"/>
      <c r="C137" s="36"/>
      <c r="E137" s="17"/>
      <c r="F137" s="17"/>
      <c r="G137" s="17"/>
      <c r="H137" s="17"/>
      <c r="AH137"/>
      <c r="AI137"/>
      <c r="AJ137"/>
      <c r="AK137"/>
      <c r="AL137"/>
      <c r="AM137"/>
    </row>
    <row r="138" spans="1:39" ht="14.25" x14ac:dyDescent="0.2">
      <c r="A138" s="3" t="s">
        <v>62</v>
      </c>
      <c r="B138" s="11">
        <v>0.161</v>
      </c>
      <c r="C138" s="34">
        <v>1</v>
      </c>
      <c r="E138" s="18">
        <f t="shared" ref="E138:E139" si="131">C138*B138</f>
        <v>0.161</v>
      </c>
      <c r="F138" s="12">
        <f t="shared" si="121"/>
        <v>8</v>
      </c>
      <c r="G138" s="18">
        <f t="shared" ref="G138:G139" si="132">E138/F138</f>
        <v>2.0125000000000001E-2</v>
      </c>
      <c r="H138" s="18">
        <f t="shared" si="123"/>
        <v>2.0125000000000001E-2</v>
      </c>
      <c r="AH138"/>
      <c r="AI138"/>
      <c r="AJ138"/>
      <c r="AK138"/>
      <c r="AL138"/>
      <c r="AM138"/>
    </row>
    <row r="139" spans="1:39" ht="14.25" x14ac:dyDescent="0.2">
      <c r="A139" s="3" t="s">
        <v>63</v>
      </c>
      <c r="B139" s="11">
        <v>0.161</v>
      </c>
      <c r="C139" s="34">
        <v>1</v>
      </c>
      <c r="E139" s="18">
        <f t="shared" si="131"/>
        <v>0.161</v>
      </c>
      <c r="F139" s="12">
        <f t="shared" si="124"/>
        <v>8</v>
      </c>
      <c r="G139" s="18">
        <f t="shared" si="132"/>
        <v>2.0125000000000001E-2</v>
      </c>
      <c r="H139" s="18"/>
      <c r="AH139"/>
      <c r="AI139"/>
      <c r="AJ139"/>
      <c r="AK139"/>
      <c r="AL139"/>
      <c r="AM139"/>
    </row>
    <row r="140" spans="1:39" ht="14.2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AH140"/>
      <c r="AI140"/>
      <c r="AJ140"/>
      <c r="AK140"/>
      <c r="AL140"/>
      <c r="AM140"/>
    </row>
    <row r="141" spans="1:39" ht="14.2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AH141"/>
      <c r="AI141"/>
      <c r="AJ141"/>
      <c r="AK141"/>
      <c r="AL141"/>
      <c r="AM141"/>
    </row>
    <row r="142" spans="1:39" ht="14.2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AH142"/>
      <c r="AI142"/>
      <c r="AJ142"/>
      <c r="AK142"/>
      <c r="AL142"/>
      <c r="AM142"/>
    </row>
    <row r="143" spans="1:39" ht="14.2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AH143"/>
      <c r="AI143"/>
      <c r="AJ143"/>
      <c r="AK143"/>
      <c r="AL143"/>
      <c r="AM143"/>
    </row>
    <row r="144" spans="1:39" ht="14.2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AH144"/>
      <c r="AI144"/>
      <c r="AJ144"/>
      <c r="AK144"/>
      <c r="AL144"/>
      <c r="AM144"/>
    </row>
    <row r="145" spans="1:39" ht="14.2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AH145"/>
      <c r="AI145"/>
      <c r="AJ145"/>
      <c r="AK145"/>
      <c r="AL145"/>
      <c r="AM145"/>
    </row>
    <row r="146" spans="1:39" ht="14.2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AH146"/>
      <c r="AI146"/>
      <c r="AJ146"/>
      <c r="AK146"/>
      <c r="AL146"/>
      <c r="AM146"/>
    </row>
    <row r="147" spans="1:39" ht="14.25" x14ac:dyDescent="0.2">
      <c r="AH147"/>
      <c r="AI147"/>
      <c r="AJ147"/>
      <c r="AK147"/>
      <c r="AL147"/>
      <c r="AM147"/>
    </row>
    <row r="148" spans="1:39" ht="14.25" x14ac:dyDescent="0.2">
      <c r="AH148"/>
      <c r="AI148"/>
      <c r="AJ148"/>
      <c r="AK148"/>
      <c r="AL148"/>
      <c r="AM148"/>
    </row>
    <row r="149" spans="1:39" ht="14.25" x14ac:dyDescent="0.2">
      <c r="AH149"/>
      <c r="AI149"/>
      <c r="AJ149"/>
      <c r="AK149"/>
      <c r="AL149"/>
      <c r="AM149"/>
    </row>
    <row r="150" spans="1:39" ht="14.25" x14ac:dyDescent="0.2">
      <c r="AH150"/>
      <c r="AI150"/>
      <c r="AJ150"/>
      <c r="AK150"/>
      <c r="AL150"/>
      <c r="AM150"/>
    </row>
    <row r="151" spans="1:39" ht="14.25" x14ac:dyDescent="0.2">
      <c r="AH151"/>
      <c r="AI151"/>
      <c r="AJ151"/>
      <c r="AK151"/>
      <c r="AL151"/>
      <c r="AM151"/>
    </row>
    <row r="152" spans="1:39" ht="14.25" x14ac:dyDescent="0.2">
      <c r="AH152"/>
      <c r="AI152"/>
      <c r="AJ152"/>
      <c r="AK152"/>
      <c r="AL152"/>
      <c r="AM152"/>
    </row>
    <row r="153" spans="1:39" ht="14.25" x14ac:dyDescent="0.2">
      <c r="AH153"/>
      <c r="AI153"/>
      <c r="AJ153"/>
      <c r="AK153"/>
      <c r="AL153"/>
      <c r="AM153"/>
    </row>
    <row r="154" spans="1:39" ht="14.25" x14ac:dyDescent="0.2">
      <c r="AH154"/>
      <c r="AI154"/>
      <c r="AJ154"/>
      <c r="AK154"/>
      <c r="AL154"/>
      <c r="AM154"/>
    </row>
    <row r="155" spans="1:39" ht="14.25" x14ac:dyDescent="0.2">
      <c r="AH155"/>
      <c r="AI155"/>
      <c r="AJ155"/>
      <c r="AK155"/>
      <c r="AL155"/>
      <c r="AM155"/>
    </row>
    <row r="156" spans="1:39" ht="14.25" x14ac:dyDescent="0.2">
      <c r="AH156"/>
      <c r="AI156"/>
      <c r="AJ156"/>
      <c r="AK156"/>
      <c r="AL156"/>
      <c r="AM156"/>
    </row>
    <row r="157" spans="1:39" ht="14.25" x14ac:dyDescent="0.2">
      <c r="AH157"/>
      <c r="AI157"/>
      <c r="AJ157"/>
      <c r="AK157"/>
      <c r="AL157"/>
      <c r="AM157"/>
    </row>
    <row r="158" spans="1:39" ht="14.25" x14ac:dyDescent="0.2">
      <c r="AH158"/>
      <c r="AI158"/>
      <c r="AJ158"/>
      <c r="AK158"/>
      <c r="AL158"/>
      <c r="AM158"/>
    </row>
    <row r="159" spans="1:39" ht="14.25" x14ac:dyDescent="0.2">
      <c r="AH159"/>
      <c r="AI159"/>
      <c r="AJ159"/>
      <c r="AK159"/>
      <c r="AL159"/>
      <c r="AM159"/>
    </row>
    <row r="160" spans="1:39" ht="14.25" x14ac:dyDescent="0.2">
      <c r="AH160"/>
      <c r="AI160"/>
      <c r="AJ160"/>
      <c r="AK160"/>
      <c r="AL160"/>
      <c r="AM160"/>
    </row>
    <row r="161" spans="34:39" ht="14.25" x14ac:dyDescent="0.2">
      <c r="AH161"/>
      <c r="AI161"/>
      <c r="AJ161"/>
      <c r="AK161"/>
      <c r="AL161"/>
      <c r="AM161"/>
    </row>
    <row r="162" spans="34:39" ht="14.25" x14ac:dyDescent="0.2">
      <c r="AH162"/>
      <c r="AI162"/>
      <c r="AJ162"/>
      <c r="AK162"/>
      <c r="AL162"/>
      <c r="AM162"/>
    </row>
    <row r="163" spans="34:39" ht="14.25" x14ac:dyDescent="0.2">
      <c r="AH163"/>
      <c r="AI163"/>
      <c r="AJ163"/>
      <c r="AK163"/>
      <c r="AL163"/>
      <c r="AM163"/>
    </row>
    <row r="164" spans="34:39" ht="14.25" x14ac:dyDescent="0.2">
      <c r="AH164"/>
      <c r="AI164"/>
      <c r="AJ164"/>
      <c r="AK164"/>
      <c r="AL164"/>
      <c r="AM164"/>
    </row>
    <row r="165" spans="34:39" ht="14.25" x14ac:dyDescent="0.2">
      <c r="AH165"/>
      <c r="AI165"/>
      <c r="AJ165"/>
      <c r="AK165"/>
      <c r="AL165"/>
      <c r="AM165"/>
    </row>
    <row r="166" spans="34:39" ht="14.25" x14ac:dyDescent="0.2">
      <c r="AH166"/>
      <c r="AI166"/>
      <c r="AJ166"/>
      <c r="AK166"/>
      <c r="AL166"/>
      <c r="AM166"/>
    </row>
    <row r="167" spans="34:39" ht="14.25" x14ac:dyDescent="0.2">
      <c r="AH167"/>
      <c r="AI167"/>
      <c r="AJ167"/>
      <c r="AK167"/>
      <c r="AL167"/>
      <c r="AM167"/>
    </row>
    <row r="168" spans="34:39" ht="14.25" x14ac:dyDescent="0.2">
      <c r="AH168"/>
      <c r="AI168"/>
      <c r="AJ168"/>
      <c r="AK168"/>
      <c r="AL168"/>
      <c r="AM168"/>
    </row>
    <row r="169" spans="34:39" ht="14.25" x14ac:dyDescent="0.2">
      <c r="AH169"/>
      <c r="AI169"/>
      <c r="AJ169"/>
      <c r="AK169"/>
      <c r="AL169"/>
      <c r="AM169"/>
    </row>
    <row r="170" spans="34:39" ht="14.25" x14ac:dyDescent="0.2">
      <c r="AH170"/>
      <c r="AI170"/>
      <c r="AJ170"/>
      <c r="AK170"/>
      <c r="AL170"/>
      <c r="AM170"/>
    </row>
    <row r="171" spans="34:39" ht="14.25" x14ac:dyDescent="0.2">
      <c r="AH171"/>
      <c r="AI171"/>
      <c r="AJ171"/>
      <c r="AK171"/>
      <c r="AL171"/>
      <c r="AM171"/>
    </row>
    <row r="172" spans="34:39" ht="14.25" x14ac:dyDescent="0.2">
      <c r="AH172"/>
      <c r="AI172"/>
      <c r="AJ172"/>
      <c r="AK172"/>
      <c r="AL172"/>
      <c r="AM172"/>
    </row>
    <row r="173" spans="34:39" ht="14.25" x14ac:dyDescent="0.2">
      <c r="AH173"/>
      <c r="AI173"/>
      <c r="AJ173"/>
      <c r="AK173"/>
      <c r="AL173"/>
      <c r="AM173"/>
    </row>
    <row r="174" spans="34:39" ht="14.25" x14ac:dyDescent="0.2">
      <c r="AH174"/>
      <c r="AI174"/>
      <c r="AJ174"/>
      <c r="AK174"/>
      <c r="AL174"/>
      <c r="AM174"/>
    </row>
    <row r="175" spans="34:39" ht="14.25" x14ac:dyDescent="0.2">
      <c r="AH175"/>
      <c r="AI175"/>
      <c r="AJ175"/>
      <c r="AK175"/>
      <c r="AL175"/>
      <c r="AM175"/>
    </row>
    <row r="176" spans="34:39" ht="14.25" x14ac:dyDescent="0.2">
      <c r="AH176"/>
      <c r="AI176"/>
      <c r="AJ176"/>
      <c r="AK176"/>
      <c r="AL176"/>
      <c r="AM176"/>
    </row>
    <row r="177" spans="34:39" ht="14.25" x14ac:dyDescent="0.2">
      <c r="AH177"/>
      <c r="AI177"/>
      <c r="AJ177"/>
      <c r="AK177"/>
      <c r="AL177"/>
      <c r="AM177"/>
    </row>
    <row r="178" spans="34:39" ht="14.25" x14ac:dyDescent="0.2">
      <c r="AH178"/>
      <c r="AI178"/>
      <c r="AJ178"/>
      <c r="AK178"/>
      <c r="AL178"/>
      <c r="AM178"/>
    </row>
    <row r="179" spans="34:39" ht="14.25" x14ac:dyDescent="0.2">
      <c r="AH179"/>
      <c r="AI179"/>
      <c r="AJ179"/>
      <c r="AK179"/>
      <c r="AL179"/>
      <c r="AM179"/>
    </row>
    <row r="180" spans="34:39" ht="14.25" x14ac:dyDescent="0.2">
      <c r="AH180"/>
      <c r="AI180"/>
      <c r="AJ180"/>
      <c r="AK180"/>
      <c r="AL180"/>
      <c r="AM180"/>
    </row>
    <row r="181" spans="34:39" ht="14.25" x14ac:dyDescent="0.2">
      <c r="AH181"/>
      <c r="AI181"/>
      <c r="AJ181"/>
      <c r="AK181"/>
      <c r="AL181"/>
      <c r="AM181"/>
    </row>
    <row r="182" spans="34:39" ht="14.25" x14ac:dyDescent="0.2">
      <c r="AH182"/>
      <c r="AI182"/>
      <c r="AJ182"/>
      <c r="AK182"/>
      <c r="AL182"/>
      <c r="AM182"/>
    </row>
    <row r="183" spans="34:39" ht="14.25" x14ac:dyDescent="0.2">
      <c r="AH183"/>
      <c r="AI183"/>
      <c r="AJ183"/>
      <c r="AK183"/>
      <c r="AL183"/>
      <c r="AM183"/>
    </row>
    <row r="184" spans="34:39" ht="14.25" x14ac:dyDescent="0.2">
      <c r="AH184"/>
      <c r="AI184"/>
      <c r="AJ184"/>
      <c r="AK184"/>
      <c r="AL184"/>
      <c r="AM184"/>
    </row>
    <row r="185" spans="34:39" ht="14.25" x14ac:dyDescent="0.2">
      <c r="AH185"/>
      <c r="AI185"/>
      <c r="AJ185"/>
      <c r="AK185"/>
      <c r="AL185"/>
      <c r="AM185"/>
    </row>
    <row r="186" spans="34:39" ht="14.25" x14ac:dyDescent="0.2">
      <c r="AH186"/>
      <c r="AI186"/>
      <c r="AJ186"/>
      <c r="AK186"/>
      <c r="AL186"/>
      <c r="AM186"/>
    </row>
    <row r="187" spans="34:39" ht="14.25" x14ac:dyDescent="0.2">
      <c r="AH187"/>
      <c r="AI187"/>
      <c r="AJ187"/>
      <c r="AK187"/>
      <c r="AL187"/>
      <c r="AM187"/>
    </row>
    <row r="188" spans="34:39" ht="14.25" x14ac:dyDescent="0.2">
      <c r="AH188"/>
      <c r="AI188"/>
      <c r="AJ188"/>
      <c r="AK188"/>
      <c r="AL188"/>
      <c r="AM188"/>
    </row>
    <row r="189" spans="34:39" ht="14.25" x14ac:dyDescent="0.2">
      <c r="AH189"/>
      <c r="AI189"/>
      <c r="AJ189"/>
      <c r="AK189"/>
      <c r="AL189"/>
      <c r="AM189"/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123"/>
  <sheetViews>
    <sheetView showGridLines="0" zoomScale="115" zoomScaleNormal="115" workbookViewId="0">
      <selection activeCell="C18" sqref="C18"/>
    </sheetView>
  </sheetViews>
  <sheetFormatPr defaultRowHeight="12.75" x14ac:dyDescent="0.2"/>
  <cols>
    <col min="1" max="1" width="10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5.875" style="6" bestFit="1" customWidth="1"/>
    <col min="22" max="22" width="7.125" style="6" bestFit="1" customWidth="1"/>
    <col min="23" max="23" width="8.75" style="6" bestFit="1" customWidth="1"/>
    <col min="24" max="24" width="12.625" style="6" bestFit="1" customWidth="1"/>
    <col min="25" max="25" width="10.75" style="6" bestFit="1" customWidth="1"/>
    <col min="26" max="26" width="10.625" style="6" bestFit="1" customWidth="1"/>
    <col min="27" max="27" width="14" style="6" bestFit="1" customWidth="1"/>
    <col min="28" max="28" width="14" style="6" customWidth="1"/>
    <col min="29" max="29" width="10.875" style="6" bestFit="1" customWidth="1"/>
    <col min="30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RESUMO!D26</f>
        <v>8</v>
      </c>
      <c r="L1" s="54" t="s">
        <v>63</v>
      </c>
      <c r="M1" s="23">
        <f>RESUMO!E26</f>
        <v>8</v>
      </c>
      <c r="O1" s="24" t="s">
        <v>64</v>
      </c>
      <c r="P1" s="25">
        <f>SUM(H:H)</f>
        <v>39.171666500000001</v>
      </c>
      <c r="Q1" s="26" t="s">
        <v>94</v>
      </c>
      <c r="R1" s="27">
        <f>P1/8</f>
        <v>4.8964583125000001</v>
      </c>
    </row>
    <row r="2" spans="1:20" x14ac:dyDescent="0.2">
      <c r="A2" s="1" t="s">
        <v>257</v>
      </c>
      <c r="B2" s="15"/>
      <c r="C2" s="2"/>
      <c r="E2" s="17"/>
      <c r="F2" s="17"/>
      <c r="G2" s="17"/>
      <c r="H2" s="17"/>
    </row>
    <row r="3" spans="1:20" x14ac:dyDescent="0.2">
      <c r="A3" s="3" t="s">
        <v>62</v>
      </c>
      <c r="B3" s="11">
        <v>0.03</v>
      </c>
      <c r="C3" s="33">
        <v>3823.1</v>
      </c>
      <c r="E3" s="18">
        <f>C3*B3</f>
        <v>114.693</v>
      </c>
      <c r="F3" s="12">
        <f>$K$1</f>
        <v>8</v>
      </c>
      <c r="G3" s="18">
        <f>E3/F3</f>
        <v>14.336625</v>
      </c>
      <c r="H3" s="18">
        <f>LARGE(G3:G4,1)</f>
        <v>14.336625</v>
      </c>
    </row>
    <row r="4" spans="1:20" x14ac:dyDescent="0.2">
      <c r="A4" s="3" t="s">
        <v>63</v>
      </c>
      <c r="B4" s="11">
        <v>0.03</v>
      </c>
      <c r="C4" s="33">
        <v>3823.1</v>
      </c>
      <c r="E4" s="18">
        <f>C4*B4</f>
        <v>114.693</v>
      </c>
      <c r="F4" s="12">
        <f>$M$1</f>
        <v>8</v>
      </c>
      <c r="G4" s="18">
        <f>E4/F4</f>
        <v>14.336625</v>
      </c>
      <c r="H4" s="18"/>
    </row>
    <row r="5" spans="1:20" x14ac:dyDescent="0.2">
      <c r="A5" s="1" t="s">
        <v>258</v>
      </c>
      <c r="B5" s="15"/>
      <c r="C5" s="2"/>
      <c r="E5" s="17"/>
      <c r="F5" s="17"/>
      <c r="G5" s="17"/>
      <c r="H5" s="17"/>
    </row>
    <row r="6" spans="1:20" x14ac:dyDescent="0.2">
      <c r="A6" s="3" t="s">
        <v>62</v>
      </c>
      <c r="B6" s="11">
        <v>0.04</v>
      </c>
      <c r="C6" s="33">
        <v>1039.7</v>
      </c>
      <c r="E6" s="18">
        <f>C6*B6</f>
        <v>41.588000000000001</v>
      </c>
      <c r="F6" s="12">
        <f>$K$1</f>
        <v>8</v>
      </c>
      <c r="G6" s="18">
        <f>E6/F6</f>
        <v>5.1985000000000001</v>
      </c>
      <c r="H6" s="18">
        <f>LARGE(G6:G7,1)</f>
        <v>5.1985000000000001</v>
      </c>
    </row>
    <row r="7" spans="1:20" x14ac:dyDescent="0.2">
      <c r="A7" s="3" t="s">
        <v>63</v>
      </c>
      <c r="B7" s="11">
        <v>0.04</v>
      </c>
      <c r="C7" s="33">
        <v>1039.7</v>
      </c>
      <c r="E7" s="18">
        <f>C7*B7</f>
        <v>41.588000000000001</v>
      </c>
      <c r="F7" s="12">
        <f>$M$1</f>
        <v>8</v>
      </c>
      <c r="G7" s="18">
        <f>E7/F7</f>
        <v>5.1985000000000001</v>
      </c>
      <c r="H7" s="18"/>
    </row>
    <row r="8" spans="1:20" x14ac:dyDescent="0.2">
      <c r="A8" s="1" t="s">
        <v>278</v>
      </c>
      <c r="B8" s="15"/>
      <c r="C8" s="2"/>
      <c r="E8" s="17"/>
      <c r="F8" s="17"/>
      <c r="G8" s="17"/>
      <c r="H8" s="17"/>
      <c r="T8" s="9"/>
    </row>
    <row r="9" spans="1:20" x14ac:dyDescent="0.2">
      <c r="A9" s="3" t="s">
        <v>62</v>
      </c>
      <c r="B9" s="11">
        <v>1.1900000000000001E-2</v>
      </c>
      <c r="C9" s="33">
        <v>286.5</v>
      </c>
      <c r="E9" s="18">
        <f>C9*B9</f>
        <v>3.4093500000000003</v>
      </c>
      <c r="F9" s="12">
        <f>$K$1</f>
        <v>8</v>
      </c>
      <c r="G9" s="18">
        <f>E9/F9</f>
        <v>0.42616875000000004</v>
      </c>
      <c r="H9" s="18">
        <f>LARGE(G9:G10,1)</f>
        <v>0.42616875000000004</v>
      </c>
      <c r="T9" s="9"/>
    </row>
    <row r="10" spans="1:20" x14ac:dyDescent="0.2">
      <c r="A10" s="3" t="s">
        <v>63</v>
      </c>
      <c r="B10" s="11">
        <v>1.1900000000000001E-2</v>
      </c>
      <c r="C10" s="33">
        <v>286.5</v>
      </c>
      <c r="E10" s="18">
        <f>C10*B10</f>
        <v>3.4093500000000003</v>
      </c>
      <c r="F10" s="12">
        <f>$M$1</f>
        <v>8</v>
      </c>
      <c r="G10" s="18">
        <f>E10/F10</f>
        <v>0.42616875000000004</v>
      </c>
      <c r="H10" s="18"/>
    </row>
    <row r="11" spans="1:20" x14ac:dyDescent="0.2">
      <c r="A11" s="1" t="s">
        <v>279</v>
      </c>
      <c r="B11" s="15"/>
      <c r="C11" s="2"/>
      <c r="E11" s="17"/>
      <c r="F11" s="17"/>
      <c r="G11" s="17"/>
      <c r="H11" s="17"/>
      <c r="J11" s="6"/>
      <c r="K11" s="6"/>
      <c r="L11" s="6"/>
      <c r="M11" s="6"/>
      <c r="R11" s="38"/>
    </row>
    <row r="12" spans="1:20" x14ac:dyDescent="0.2">
      <c r="A12" s="3" t="s">
        <v>62</v>
      </c>
      <c r="B12" s="11">
        <v>8.3000000000000004E-2</v>
      </c>
      <c r="C12" s="33">
        <v>550.48199999999997</v>
      </c>
      <c r="E12" s="18">
        <f>C12*B12</f>
        <v>45.690005999999997</v>
      </c>
      <c r="F12" s="12">
        <f>$K$1</f>
        <v>8</v>
      </c>
      <c r="G12" s="18">
        <f>E12/F12</f>
        <v>5.7112507499999996</v>
      </c>
      <c r="H12" s="18">
        <f>LARGE(G12:G13,1)</f>
        <v>5.7112507499999996</v>
      </c>
      <c r="J12" s="6"/>
      <c r="K12" s="6"/>
      <c r="L12" s="6"/>
      <c r="M12" s="6"/>
    </row>
    <row r="13" spans="1:20" x14ac:dyDescent="0.2">
      <c r="A13" s="3" t="s">
        <v>63</v>
      </c>
      <c r="B13" s="11">
        <v>8.3000000000000004E-2</v>
      </c>
      <c r="C13" s="33">
        <v>550.48199999999997</v>
      </c>
      <c r="E13" s="18">
        <f>C13*B13</f>
        <v>45.690005999999997</v>
      </c>
      <c r="F13" s="12">
        <f>$M$1</f>
        <v>8</v>
      </c>
      <c r="G13" s="18">
        <f>E13/F13</f>
        <v>5.7112507499999996</v>
      </c>
      <c r="H13" s="18"/>
      <c r="J13" s="6"/>
      <c r="K13" s="6"/>
      <c r="L13" s="6"/>
      <c r="M13" s="6"/>
    </row>
    <row r="14" spans="1:20" x14ac:dyDescent="0.2">
      <c r="A14" s="1" t="s">
        <v>280</v>
      </c>
      <c r="B14" s="15"/>
      <c r="C14" s="2"/>
      <c r="E14" s="17"/>
      <c r="F14" s="17"/>
      <c r="G14" s="17"/>
      <c r="H14" s="17"/>
      <c r="J14" s="6"/>
      <c r="K14" s="6"/>
      <c r="L14" s="6"/>
      <c r="M14" s="6"/>
    </row>
    <row r="15" spans="1:20" x14ac:dyDescent="0.2">
      <c r="A15" s="3" t="s">
        <v>62</v>
      </c>
      <c r="B15" s="11">
        <v>0.12280000000000001</v>
      </c>
      <c r="C15" s="33">
        <v>825.72</v>
      </c>
      <c r="E15" s="18">
        <f>C15*B15</f>
        <v>101.39841600000001</v>
      </c>
      <c r="F15" s="12">
        <f>$K$1</f>
        <v>8</v>
      </c>
      <c r="G15" s="18">
        <f>E15/F15</f>
        <v>12.674802000000001</v>
      </c>
      <c r="H15" s="18">
        <f>LARGE(G15:G16,1)</f>
        <v>12.674802000000001</v>
      </c>
      <c r="J15" s="6"/>
      <c r="K15" s="6"/>
      <c r="L15" s="6"/>
      <c r="M15" s="6"/>
    </row>
    <row r="16" spans="1:20" x14ac:dyDescent="0.2">
      <c r="A16" s="3" t="s">
        <v>63</v>
      </c>
      <c r="B16" s="11">
        <v>0.12280000000000001</v>
      </c>
      <c r="C16" s="33">
        <v>825.72</v>
      </c>
      <c r="E16" s="18">
        <f>C16*B16</f>
        <v>101.39841600000001</v>
      </c>
      <c r="F16" s="12">
        <f>$M$1</f>
        <v>8</v>
      </c>
      <c r="G16" s="18">
        <f>E16/F16</f>
        <v>12.674802000000001</v>
      </c>
      <c r="H16" s="18"/>
      <c r="J16" s="6"/>
      <c r="K16" s="6"/>
      <c r="L16" s="6"/>
      <c r="M16" s="6"/>
    </row>
    <row r="17" spans="1:13" x14ac:dyDescent="0.2">
      <c r="A17" s="1" t="s">
        <v>281</v>
      </c>
      <c r="B17" s="15"/>
      <c r="C17" s="2"/>
      <c r="E17" s="17"/>
      <c r="F17" s="17"/>
      <c r="G17" s="17"/>
      <c r="H17" s="17"/>
    </row>
    <row r="18" spans="1:13" x14ac:dyDescent="0.2">
      <c r="A18" s="3" t="s">
        <v>62</v>
      </c>
      <c r="B18" s="11">
        <v>2.8E-3</v>
      </c>
      <c r="C18" s="33">
        <v>2355.1999999999998</v>
      </c>
      <c r="E18" s="18">
        <f>C18*B18</f>
        <v>6.5945599999999995</v>
      </c>
      <c r="F18" s="12">
        <f>$K$1</f>
        <v>8</v>
      </c>
      <c r="G18" s="18">
        <f>E18/F18</f>
        <v>0.82431999999999994</v>
      </c>
      <c r="H18" s="18">
        <f>LARGE(G18:G19,1)</f>
        <v>0.82431999999999994</v>
      </c>
    </row>
    <row r="19" spans="1:13" x14ac:dyDescent="0.2">
      <c r="A19" s="3" t="s">
        <v>63</v>
      </c>
      <c r="B19" s="11">
        <v>2.8E-3</v>
      </c>
      <c r="C19" s="33">
        <v>2355.1999999999998</v>
      </c>
      <c r="E19" s="18">
        <f>C19*B19</f>
        <v>6.5945599999999995</v>
      </c>
      <c r="F19" s="12">
        <f>$M$1</f>
        <v>8</v>
      </c>
      <c r="G19" s="18">
        <f>E19/F19</f>
        <v>0.82431999999999994</v>
      </c>
      <c r="H19" s="18"/>
    </row>
    <row r="20" spans="1:13" x14ac:dyDescent="0.2">
      <c r="B20" s="6"/>
      <c r="E20" s="6"/>
      <c r="F20" s="6"/>
      <c r="G20" s="6"/>
      <c r="H20" s="6"/>
    </row>
    <row r="21" spans="1:13" x14ac:dyDescent="0.2">
      <c r="B21" s="6"/>
      <c r="E21" s="6"/>
      <c r="F21" s="6"/>
      <c r="G21" s="6"/>
      <c r="H21" s="6"/>
    </row>
    <row r="22" spans="1:13" x14ac:dyDescent="0.2">
      <c r="B22" s="6"/>
      <c r="E22" s="6"/>
      <c r="F22" s="6"/>
      <c r="G22" s="6"/>
      <c r="H22" s="6"/>
    </row>
    <row r="23" spans="1:13" x14ac:dyDescent="0.2">
      <c r="B23" s="6"/>
      <c r="E23" s="6"/>
      <c r="F23" s="6"/>
      <c r="G23" s="6"/>
      <c r="H23" s="6"/>
    </row>
    <row r="24" spans="1:13" x14ac:dyDescent="0.2">
      <c r="B24" s="6"/>
      <c r="E24" s="6"/>
      <c r="F24" s="6"/>
      <c r="G24" s="6"/>
      <c r="H24" s="6"/>
    </row>
    <row r="25" spans="1:13" x14ac:dyDescent="0.2">
      <c r="B25" s="6"/>
      <c r="E25" s="6"/>
      <c r="F25" s="6"/>
      <c r="G25" s="6"/>
      <c r="H25" s="6"/>
    </row>
    <row r="26" spans="1:13" x14ac:dyDescent="0.2">
      <c r="B26" s="6"/>
      <c r="E26" s="6"/>
      <c r="F26" s="6"/>
      <c r="G26" s="6"/>
      <c r="H26" s="6"/>
    </row>
    <row r="27" spans="1:13" x14ac:dyDescent="0.2">
      <c r="B27" s="6"/>
      <c r="E27" s="6"/>
      <c r="F27" s="6"/>
      <c r="G27" s="6"/>
      <c r="H27" s="6"/>
    </row>
    <row r="28" spans="1:13" x14ac:dyDescent="0.2">
      <c r="B28" s="6"/>
      <c r="E28" s="6"/>
      <c r="F28" s="6"/>
      <c r="G28" s="6"/>
      <c r="H28" s="6"/>
    </row>
    <row r="29" spans="1:13" x14ac:dyDescent="0.2">
      <c r="B29" s="6"/>
      <c r="F29" s="6"/>
      <c r="G29" s="6"/>
      <c r="H29" s="6"/>
    </row>
    <row r="30" spans="1:13" x14ac:dyDescent="0.2">
      <c r="B30" s="6"/>
      <c r="F30" s="6"/>
      <c r="G30" s="6"/>
      <c r="H30" s="6"/>
    </row>
    <row r="31" spans="1:13" x14ac:dyDescent="0.2">
      <c r="B31" s="6"/>
      <c r="F31" s="6"/>
      <c r="G31" s="6"/>
      <c r="H31" s="6"/>
      <c r="J31" s="6"/>
      <c r="K31" s="6"/>
      <c r="L31" s="6"/>
      <c r="M31" s="6"/>
    </row>
    <row r="32" spans="1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F44" s="6"/>
      <c r="G44" s="6"/>
      <c r="H44" s="6"/>
      <c r="J44" s="6"/>
      <c r="K44" s="6"/>
      <c r="L44" s="6"/>
      <c r="M44" s="6"/>
    </row>
    <row r="45" spans="2:13" x14ac:dyDescent="0.2">
      <c r="F45" s="6"/>
      <c r="G45" s="6"/>
      <c r="H45" s="6"/>
      <c r="J45" s="6"/>
      <c r="K45" s="6"/>
      <c r="L45" s="6"/>
      <c r="M45" s="6"/>
    </row>
    <row r="46" spans="2:13" x14ac:dyDescent="0.2"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  <row r="121" spans="2:8" x14ac:dyDescent="0.2">
      <c r="B121" s="6"/>
      <c r="E121" s="6"/>
      <c r="F121" s="6"/>
      <c r="G121" s="6"/>
      <c r="H121" s="6"/>
    </row>
    <row r="122" spans="2:8" x14ac:dyDescent="0.2">
      <c r="B122" s="6"/>
      <c r="E122" s="6"/>
      <c r="F122" s="6"/>
      <c r="G122" s="6"/>
      <c r="H122" s="6"/>
    </row>
    <row r="123" spans="2:8" x14ac:dyDescent="0.2">
      <c r="B123" s="6"/>
      <c r="E123" s="6"/>
      <c r="F123" s="6"/>
      <c r="G123" s="6"/>
      <c r="H123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43"/>
  <sheetViews>
    <sheetView showGridLines="0" workbookViewId="0">
      <selection activeCell="AL51" sqref="AL51"/>
    </sheetView>
  </sheetViews>
  <sheetFormatPr defaultRowHeight="12.75" x14ac:dyDescent="0.2"/>
  <cols>
    <col min="1" max="1" width="21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62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5.875" style="6" bestFit="1" customWidth="1"/>
    <col min="22" max="22" width="11" style="6" bestFit="1" customWidth="1"/>
    <col min="23" max="25" width="5.625" style="6" bestFit="1" customWidth="1"/>
    <col min="26" max="26" width="6.375" style="6" bestFit="1" customWidth="1"/>
    <col min="27" max="27" width="5.625" style="6" bestFit="1" customWidth="1"/>
    <col min="28" max="16384" width="9" style="6"/>
  </cols>
  <sheetData>
    <row r="1" spans="1:29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RESUMO!D30</f>
        <v>4</v>
      </c>
      <c r="L1" s="54" t="s">
        <v>63</v>
      </c>
      <c r="M1" s="23">
        <f>RESUMO!E30</f>
        <v>4</v>
      </c>
      <c r="O1" s="24" t="s">
        <v>64</v>
      </c>
      <c r="P1" s="25">
        <f>SUM(H:H)</f>
        <v>21.5</v>
      </c>
      <c r="Q1" s="26" t="s">
        <v>94</v>
      </c>
      <c r="R1" s="27">
        <f>P1/8</f>
        <v>2.6875</v>
      </c>
    </row>
    <row r="2" spans="1:29" x14ac:dyDescent="0.2">
      <c r="A2" s="1" t="s">
        <v>295</v>
      </c>
      <c r="B2" s="15"/>
      <c r="C2" s="60"/>
      <c r="E2" s="17"/>
      <c r="F2" s="17"/>
      <c r="G2" s="17"/>
      <c r="H2" s="17"/>
    </row>
    <row r="3" spans="1:29" x14ac:dyDescent="0.2">
      <c r="A3" s="3" t="s">
        <v>62</v>
      </c>
      <c r="B3" s="11">
        <v>36</v>
      </c>
      <c r="C3" s="34">
        <v>1</v>
      </c>
      <c r="E3" s="18">
        <f>C3*B3</f>
        <v>36</v>
      </c>
      <c r="F3" s="12">
        <f>$K$1</f>
        <v>4</v>
      </c>
      <c r="G3" s="18">
        <f>E3/F3</f>
        <v>9</v>
      </c>
      <c r="H3" s="18">
        <f>LARGE(G3:G4,1)</f>
        <v>9</v>
      </c>
    </row>
    <row r="4" spans="1:29" ht="14.25" x14ac:dyDescent="0.2">
      <c r="A4" s="3" t="s">
        <v>63</v>
      </c>
      <c r="B4" s="11">
        <v>36</v>
      </c>
      <c r="C4" s="34">
        <v>1</v>
      </c>
      <c r="E4" s="18">
        <f>C4*B4</f>
        <v>36</v>
      </c>
      <c r="F4" s="12">
        <f>$M$1</f>
        <v>4</v>
      </c>
      <c r="G4" s="18">
        <f>E4/F4</f>
        <v>9</v>
      </c>
      <c r="H4" s="18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9" ht="14.25" x14ac:dyDescent="0.2">
      <c r="A5" s="1" t="s">
        <v>296</v>
      </c>
      <c r="B5" s="15"/>
      <c r="C5" s="36"/>
      <c r="E5" s="17"/>
      <c r="F5" s="17"/>
      <c r="G5" s="17"/>
      <c r="H5" s="17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9" ht="14.25" x14ac:dyDescent="0.2">
      <c r="A6" s="3" t="s">
        <v>62</v>
      </c>
      <c r="B6" s="11">
        <v>20</v>
      </c>
      <c r="C6" s="34">
        <v>1</v>
      </c>
      <c r="E6" s="18">
        <f>C6*B6</f>
        <v>20</v>
      </c>
      <c r="F6" s="12">
        <f>$K$1</f>
        <v>4</v>
      </c>
      <c r="G6" s="18">
        <f>E6/F6</f>
        <v>5</v>
      </c>
      <c r="H6" s="18">
        <f>LARGE(G6:G7,1)</f>
        <v>5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9" ht="14.25" x14ac:dyDescent="0.2">
      <c r="A7" s="3" t="s">
        <v>63</v>
      </c>
      <c r="B7" s="11">
        <v>20</v>
      </c>
      <c r="C7" s="34">
        <v>1</v>
      </c>
      <c r="E7" s="18">
        <f>C7*B7</f>
        <v>20</v>
      </c>
      <c r="F7" s="12">
        <f>$M$1</f>
        <v>4</v>
      </c>
      <c r="G7" s="18">
        <f>E7/F7</f>
        <v>5</v>
      </c>
      <c r="H7" s="18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9" ht="14.25" x14ac:dyDescent="0.2">
      <c r="A8" s="1" t="s">
        <v>297</v>
      </c>
      <c r="B8" s="15"/>
      <c r="C8" s="36"/>
      <c r="E8" s="17"/>
      <c r="F8" s="17"/>
      <c r="G8" s="17"/>
      <c r="H8" s="17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9" ht="14.25" x14ac:dyDescent="0.2">
      <c r="A9" s="3" t="s">
        <v>62</v>
      </c>
      <c r="B9" s="11">
        <v>16</v>
      </c>
      <c r="C9" s="34">
        <v>1</v>
      </c>
      <c r="E9" s="18">
        <f>C9*B9</f>
        <v>16</v>
      </c>
      <c r="F9" s="12">
        <f>$K$1</f>
        <v>4</v>
      </c>
      <c r="G9" s="18">
        <f>E9/F9</f>
        <v>4</v>
      </c>
      <c r="H9" s="18">
        <f>LARGE(G9:G10,1)</f>
        <v>4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9" ht="14.25" x14ac:dyDescent="0.2">
      <c r="A10" s="3" t="s">
        <v>63</v>
      </c>
      <c r="B10" s="11">
        <v>16</v>
      </c>
      <c r="C10" s="34">
        <v>1</v>
      </c>
      <c r="E10" s="18">
        <f>C10*B10</f>
        <v>16</v>
      </c>
      <c r="F10" s="12">
        <f>$M$1</f>
        <v>4</v>
      </c>
      <c r="G10" s="18">
        <f>E10/F10</f>
        <v>4</v>
      </c>
      <c r="H10" s="18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9" ht="14.25" x14ac:dyDescent="0.2">
      <c r="A11" s="1" t="s">
        <v>298</v>
      </c>
      <c r="B11" s="15"/>
      <c r="C11" s="36"/>
      <c r="E11" s="17"/>
      <c r="F11" s="17"/>
      <c r="G11" s="17"/>
      <c r="H11" s="17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9" ht="14.25" x14ac:dyDescent="0.2">
      <c r="A12" s="3" t="s">
        <v>62</v>
      </c>
      <c r="B12" s="11">
        <v>14</v>
      </c>
      <c r="C12" s="34">
        <v>1</v>
      </c>
      <c r="E12" s="18">
        <f>C12*B12</f>
        <v>14</v>
      </c>
      <c r="F12" s="12">
        <f>$K$1</f>
        <v>4</v>
      </c>
      <c r="G12" s="18">
        <f>E12/F12</f>
        <v>3.5</v>
      </c>
      <c r="H12" s="18">
        <f>LARGE(G12:G13,1)</f>
        <v>3.5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9" ht="14.25" x14ac:dyDescent="0.2">
      <c r="A13" s="3" t="s">
        <v>63</v>
      </c>
      <c r="B13" s="11">
        <v>14</v>
      </c>
      <c r="C13" s="34">
        <v>1</v>
      </c>
      <c r="E13" s="18">
        <f>C13*B13</f>
        <v>14</v>
      </c>
      <c r="F13" s="12">
        <f>$M$1</f>
        <v>4</v>
      </c>
      <c r="G13" s="18">
        <f>E13/F13</f>
        <v>3.5</v>
      </c>
      <c r="H13" s="18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9" ht="14.2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4.2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4.25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ht="14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ht="14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ht="14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ht="14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ht="14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ht="14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ht="14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AB23"/>
      <c r="AC23"/>
    </row>
    <row r="24" spans="1:29" x14ac:dyDescent="0.2">
      <c r="F24" s="6"/>
      <c r="G24" s="6"/>
      <c r="H24" s="6"/>
      <c r="J24" s="6"/>
      <c r="K24" s="6"/>
      <c r="L24" s="6"/>
      <c r="M24" s="6"/>
    </row>
    <row r="25" spans="1:29" x14ac:dyDescent="0.2">
      <c r="F25" s="6"/>
      <c r="G25" s="6"/>
      <c r="H25" s="6"/>
      <c r="J25" s="6"/>
      <c r="K25" s="6"/>
      <c r="L25" s="6"/>
      <c r="M25" s="6"/>
    </row>
    <row r="26" spans="1:29" x14ac:dyDescent="0.2">
      <c r="F26" s="6"/>
      <c r="G26" s="6"/>
      <c r="H26" s="6"/>
      <c r="J26" s="6"/>
      <c r="K26" s="6"/>
      <c r="L26" s="6"/>
      <c r="M26" s="6"/>
    </row>
    <row r="27" spans="1:29" x14ac:dyDescent="0.2">
      <c r="F27" s="6"/>
      <c r="G27" s="6"/>
      <c r="H27" s="6"/>
      <c r="J27" s="6"/>
      <c r="K27" s="6"/>
      <c r="L27" s="6"/>
      <c r="M27" s="6"/>
    </row>
    <row r="28" spans="1:29" x14ac:dyDescent="0.2">
      <c r="F28" s="6"/>
      <c r="G28" s="6"/>
      <c r="H28" s="6"/>
      <c r="J28" s="6"/>
      <c r="K28" s="6"/>
      <c r="L28" s="6"/>
      <c r="M28" s="6"/>
    </row>
    <row r="29" spans="1:29" x14ac:dyDescent="0.2">
      <c r="B29" s="6"/>
      <c r="E29" s="6"/>
      <c r="F29" s="6"/>
      <c r="G29" s="6"/>
      <c r="H29" s="6"/>
    </row>
    <row r="30" spans="1:29" x14ac:dyDescent="0.2">
      <c r="B30" s="6"/>
      <c r="E30" s="6"/>
      <c r="F30" s="6"/>
      <c r="G30" s="6"/>
      <c r="H30" s="6"/>
    </row>
    <row r="31" spans="1:29" x14ac:dyDescent="0.2">
      <c r="B31" s="6"/>
      <c r="E31" s="6"/>
      <c r="F31" s="6"/>
      <c r="G31" s="6"/>
      <c r="H31" s="6"/>
    </row>
    <row r="32" spans="1:29" x14ac:dyDescent="0.2">
      <c r="B32" s="6"/>
      <c r="E32" s="6"/>
      <c r="F32" s="6"/>
      <c r="G32" s="6"/>
      <c r="H32" s="6"/>
    </row>
    <row r="33" spans="2:8" x14ac:dyDescent="0.2">
      <c r="B33" s="6"/>
      <c r="E33" s="6"/>
      <c r="F33" s="6"/>
      <c r="G33" s="6"/>
      <c r="H33" s="6"/>
    </row>
    <row r="34" spans="2:8" x14ac:dyDescent="0.2">
      <c r="B34" s="6"/>
      <c r="E34" s="6"/>
      <c r="F34" s="6"/>
      <c r="G34" s="6"/>
      <c r="H34" s="6"/>
    </row>
    <row r="35" spans="2:8" x14ac:dyDescent="0.2">
      <c r="B35" s="6"/>
      <c r="E35" s="6"/>
      <c r="F35" s="6"/>
      <c r="G35" s="6"/>
      <c r="H35" s="6"/>
    </row>
    <row r="36" spans="2:8" x14ac:dyDescent="0.2">
      <c r="B36" s="6"/>
      <c r="E36" s="6"/>
      <c r="F36" s="6"/>
      <c r="G36" s="6"/>
      <c r="H36" s="6"/>
    </row>
    <row r="37" spans="2:8" x14ac:dyDescent="0.2">
      <c r="B37" s="6"/>
      <c r="E37" s="6"/>
      <c r="F37" s="6"/>
      <c r="G37" s="6"/>
      <c r="H37" s="6"/>
    </row>
    <row r="38" spans="2:8" x14ac:dyDescent="0.2">
      <c r="B38" s="6"/>
      <c r="E38" s="6"/>
      <c r="F38" s="6"/>
      <c r="G38" s="6"/>
      <c r="H38" s="6"/>
    </row>
    <row r="39" spans="2:8" x14ac:dyDescent="0.2">
      <c r="B39" s="6"/>
      <c r="E39" s="6"/>
      <c r="F39" s="6"/>
      <c r="G39" s="6"/>
      <c r="H39" s="6"/>
    </row>
    <row r="40" spans="2:8" x14ac:dyDescent="0.2">
      <c r="B40" s="6"/>
      <c r="E40" s="6"/>
      <c r="F40" s="6"/>
      <c r="G40" s="6"/>
      <c r="H40" s="6"/>
    </row>
    <row r="41" spans="2:8" x14ac:dyDescent="0.2">
      <c r="B41" s="6"/>
      <c r="E41" s="6"/>
      <c r="F41" s="6"/>
      <c r="G41" s="6"/>
      <c r="H41" s="6"/>
    </row>
    <row r="42" spans="2:8" x14ac:dyDescent="0.2">
      <c r="B42" s="6"/>
      <c r="E42" s="6"/>
      <c r="F42" s="6"/>
      <c r="G42" s="6"/>
      <c r="H42" s="6"/>
    </row>
    <row r="43" spans="2:8" x14ac:dyDescent="0.2">
      <c r="B43" s="6"/>
      <c r="E43" s="6"/>
      <c r="F43" s="6"/>
      <c r="G43" s="6"/>
      <c r="H43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T123"/>
  <sheetViews>
    <sheetView showGridLines="0" zoomScale="115" zoomScaleNormal="115" workbookViewId="0">
      <selection activeCell="C4" sqref="C4"/>
    </sheetView>
  </sheetViews>
  <sheetFormatPr defaultRowHeight="12.75" x14ac:dyDescent="0.2"/>
  <cols>
    <col min="1" max="1" width="10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.875" style="6" bestFit="1" customWidth="1"/>
    <col min="22" max="22" width="7.125" style="6" bestFit="1" customWidth="1"/>
    <col min="23" max="23" width="8.75" style="6" bestFit="1" customWidth="1"/>
    <col min="24" max="24" width="12.625" style="6" bestFit="1" customWidth="1"/>
    <col min="25" max="16384" width="9" style="6"/>
  </cols>
  <sheetData>
    <row r="1" spans="1:20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RESUMO!D29</f>
        <v>4</v>
      </c>
      <c r="L1" s="54" t="s">
        <v>63</v>
      </c>
      <c r="M1" s="23">
        <f>RESUMO!E29</f>
        <v>4</v>
      </c>
      <c r="O1" s="24" t="s">
        <v>64</v>
      </c>
      <c r="P1" s="25">
        <f>SUM(H:H)</f>
        <v>29.066125</v>
      </c>
      <c r="Q1" s="26" t="s">
        <v>94</v>
      </c>
      <c r="R1" s="27">
        <f>P1/8</f>
        <v>3.6332656249999999</v>
      </c>
    </row>
    <row r="2" spans="1:20" x14ac:dyDescent="0.2">
      <c r="A2" s="1" t="s">
        <v>252</v>
      </c>
      <c r="B2" s="15"/>
      <c r="C2" s="2"/>
      <c r="E2" s="17"/>
      <c r="F2" s="17"/>
      <c r="G2" s="17"/>
      <c r="H2" s="17"/>
    </row>
    <row r="3" spans="1:20" x14ac:dyDescent="0.2">
      <c r="A3" s="3" t="s">
        <v>62</v>
      </c>
      <c r="B3" s="11">
        <v>0.17949999999999999</v>
      </c>
      <c r="C3" s="34">
        <v>11</v>
      </c>
      <c r="E3" s="18">
        <f>C3*B3</f>
        <v>1.9744999999999999</v>
      </c>
      <c r="F3" s="12">
        <f>$K$1</f>
        <v>4</v>
      </c>
      <c r="G3" s="18">
        <f>E3/F3</f>
        <v>0.49362499999999998</v>
      </c>
      <c r="H3" s="18">
        <f>LARGE(G3:G4,1)</f>
        <v>0.49362499999999998</v>
      </c>
    </row>
    <row r="4" spans="1:20" x14ac:dyDescent="0.2">
      <c r="A4" s="3" t="s">
        <v>63</v>
      </c>
      <c r="B4" s="11">
        <v>7.4800000000000005E-2</v>
      </c>
      <c r="C4" s="34">
        <v>11</v>
      </c>
      <c r="E4" s="18">
        <f>C4*B4</f>
        <v>0.82280000000000009</v>
      </c>
      <c r="F4" s="12">
        <f>$M$1</f>
        <v>4</v>
      </c>
      <c r="G4" s="18">
        <f>E4/F4</f>
        <v>0.20570000000000002</v>
      </c>
      <c r="H4" s="18"/>
    </row>
    <row r="5" spans="1:20" x14ac:dyDescent="0.2">
      <c r="A5" s="1" t="s">
        <v>253</v>
      </c>
      <c r="B5" s="15"/>
      <c r="C5" s="36"/>
      <c r="E5" s="17"/>
      <c r="F5" s="17"/>
      <c r="G5" s="17"/>
      <c r="H5" s="17"/>
    </row>
    <row r="6" spans="1:20" x14ac:dyDescent="0.2">
      <c r="A6" s="3" t="s">
        <v>62</v>
      </c>
      <c r="B6" s="11">
        <v>0.41439999999999999</v>
      </c>
      <c r="C6" s="34">
        <v>11</v>
      </c>
      <c r="E6" s="18">
        <f>C6*B6</f>
        <v>4.5583999999999998</v>
      </c>
      <c r="F6" s="12">
        <f>$K$1</f>
        <v>4</v>
      </c>
      <c r="G6" s="18">
        <f>E6/F6</f>
        <v>1.1395999999999999</v>
      </c>
      <c r="H6" s="18">
        <f>LARGE(G6:G7,1)</f>
        <v>1.1395999999999999</v>
      </c>
    </row>
    <row r="7" spans="1:20" x14ac:dyDescent="0.2">
      <c r="A7" s="3" t="s">
        <v>63</v>
      </c>
      <c r="B7" s="11">
        <v>0.17269999999999999</v>
      </c>
      <c r="C7" s="34">
        <v>11</v>
      </c>
      <c r="E7" s="18">
        <f>C7*B7</f>
        <v>1.8996999999999999</v>
      </c>
      <c r="F7" s="12">
        <f>$M$1</f>
        <v>4</v>
      </c>
      <c r="G7" s="18">
        <f>E7/F7</f>
        <v>0.47492499999999999</v>
      </c>
      <c r="H7" s="18"/>
    </row>
    <row r="8" spans="1:20" x14ac:dyDescent="0.2">
      <c r="A8" s="1" t="s">
        <v>254</v>
      </c>
      <c r="B8" s="15"/>
      <c r="C8" s="36"/>
      <c r="E8" s="17"/>
      <c r="F8" s="17"/>
      <c r="G8" s="17"/>
      <c r="H8" s="17"/>
      <c r="T8" s="9"/>
    </row>
    <row r="9" spans="1:20" x14ac:dyDescent="0.2">
      <c r="A9" s="3" t="s">
        <v>62</v>
      </c>
      <c r="B9" s="11">
        <v>1</v>
      </c>
      <c r="C9" s="34">
        <v>104</v>
      </c>
      <c r="E9" s="18">
        <f>C9*B9</f>
        <v>104</v>
      </c>
      <c r="F9" s="12">
        <f>$K$1</f>
        <v>4</v>
      </c>
      <c r="G9" s="18">
        <f>E9/F9</f>
        <v>26</v>
      </c>
      <c r="H9" s="18">
        <f>LARGE(G9:G10,1)</f>
        <v>26</v>
      </c>
      <c r="T9" s="9"/>
    </row>
    <row r="10" spans="1:20" x14ac:dyDescent="0.2">
      <c r="A10" s="3" t="s">
        <v>63</v>
      </c>
      <c r="B10" s="11">
        <v>1</v>
      </c>
      <c r="C10" s="34">
        <v>104</v>
      </c>
      <c r="E10" s="18">
        <f>C10*B10</f>
        <v>104</v>
      </c>
      <c r="F10" s="12">
        <f>$M$1</f>
        <v>4</v>
      </c>
      <c r="G10" s="18">
        <f>E10/F10</f>
        <v>26</v>
      </c>
      <c r="H10" s="18"/>
    </row>
    <row r="11" spans="1:20" x14ac:dyDescent="0.2">
      <c r="A11" s="1" t="s">
        <v>255</v>
      </c>
      <c r="B11" s="15"/>
      <c r="C11" s="36"/>
      <c r="E11" s="17"/>
      <c r="F11" s="17"/>
      <c r="G11" s="17"/>
      <c r="H11" s="17"/>
      <c r="J11" s="6"/>
      <c r="K11" s="6"/>
      <c r="L11" s="6"/>
      <c r="M11" s="6"/>
      <c r="R11" s="38"/>
    </row>
    <row r="12" spans="1:20" x14ac:dyDescent="0.2">
      <c r="A12" s="3" t="s">
        <v>62</v>
      </c>
      <c r="B12" s="11">
        <v>0.5</v>
      </c>
      <c r="C12" s="34">
        <v>5</v>
      </c>
      <c r="E12" s="18">
        <f>C12*B12</f>
        <v>2.5</v>
      </c>
      <c r="F12" s="12">
        <f>$K$1</f>
        <v>4</v>
      </c>
      <c r="G12" s="18">
        <f>E12/F12</f>
        <v>0.625</v>
      </c>
      <c r="H12" s="18">
        <f>LARGE(G12:G13,1)</f>
        <v>0.625</v>
      </c>
      <c r="J12" s="6"/>
      <c r="K12" s="6"/>
      <c r="L12" s="6"/>
      <c r="M12" s="6"/>
    </row>
    <row r="13" spans="1:20" x14ac:dyDescent="0.2">
      <c r="A13" s="3" t="s">
        <v>63</v>
      </c>
      <c r="B13" s="11">
        <v>0.3</v>
      </c>
      <c r="C13" s="34">
        <v>5</v>
      </c>
      <c r="E13" s="18">
        <f>C13*B13</f>
        <v>1.5</v>
      </c>
      <c r="F13" s="12">
        <f>$M$1</f>
        <v>4</v>
      </c>
      <c r="G13" s="18">
        <f>E13/F13</f>
        <v>0.375</v>
      </c>
      <c r="H13" s="18"/>
      <c r="J13" s="6"/>
      <c r="K13" s="6"/>
      <c r="L13" s="6"/>
      <c r="M13" s="6"/>
    </row>
    <row r="14" spans="1:20" x14ac:dyDescent="0.2">
      <c r="A14" s="1" t="s">
        <v>256</v>
      </c>
      <c r="B14" s="15"/>
      <c r="C14" s="36"/>
      <c r="E14" s="17"/>
      <c r="F14" s="17"/>
      <c r="G14" s="17"/>
      <c r="H14" s="17"/>
      <c r="J14" s="6"/>
      <c r="K14" s="6"/>
      <c r="L14" s="6"/>
      <c r="M14" s="6"/>
    </row>
    <row r="15" spans="1:20" x14ac:dyDescent="0.2">
      <c r="A15" s="3" t="s">
        <v>62</v>
      </c>
      <c r="B15" s="11">
        <v>1.6799999999999999E-2</v>
      </c>
      <c r="C15" s="34">
        <v>2</v>
      </c>
      <c r="E15" s="18">
        <f>C15*B15</f>
        <v>3.3599999999999998E-2</v>
      </c>
      <c r="F15" s="12">
        <f>$K$1</f>
        <v>4</v>
      </c>
      <c r="G15" s="18">
        <f>E15/F15</f>
        <v>8.3999999999999995E-3</v>
      </c>
      <c r="H15" s="18">
        <f>LARGE(G15:G16,1)</f>
        <v>8.3999999999999995E-3</v>
      </c>
      <c r="J15" s="6"/>
      <c r="K15" s="6"/>
      <c r="L15" s="6"/>
      <c r="M15" s="6"/>
    </row>
    <row r="16" spans="1:20" x14ac:dyDescent="0.2">
      <c r="A16" s="3" t="s">
        <v>63</v>
      </c>
      <c r="B16" s="11">
        <v>1.6799999999999999E-2</v>
      </c>
      <c r="C16" s="34">
        <v>2</v>
      </c>
      <c r="E16" s="18">
        <f>C16*B16</f>
        <v>3.3599999999999998E-2</v>
      </c>
      <c r="F16" s="12">
        <f>$M$1</f>
        <v>4</v>
      </c>
      <c r="G16" s="18">
        <f>E16/F16</f>
        <v>8.3999999999999995E-3</v>
      </c>
      <c r="H16" s="18"/>
      <c r="J16" s="6"/>
      <c r="K16" s="6"/>
      <c r="L16" s="6"/>
      <c r="M16" s="6"/>
    </row>
    <row r="17" spans="1:13" x14ac:dyDescent="0.2">
      <c r="A17" s="1" t="s">
        <v>126</v>
      </c>
      <c r="B17" s="15"/>
      <c r="C17" s="36"/>
      <c r="E17" s="17"/>
      <c r="F17" s="17"/>
      <c r="G17" s="17"/>
      <c r="H17" s="17"/>
    </row>
    <row r="18" spans="1:13" x14ac:dyDescent="0.2">
      <c r="A18" s="3" t="s">
        <v>62</v>
      </c>
      <c r="B18" s="11">
        <v>1.0660000000000001</v>
      </c>
      <c r="C18" s="34">
        <v>3</v>
      </c>
      <c r="E18" s="18">
        <f>C18*B18</f>
        <v>3.1980000000000004</v>
      </c>
      <c r="F18" s="12">
        <f>$K$1</f>
        <v>4</v>
      </c>
      <c r="G18" s="18">
        <f>E18/F18</f>
        <v>0.7995000000000001</v>
      </c>
      <c r="H18" s="18">
        <f>LARGE(G18:G19,1)</f>
        <v>0.7995000000000001</v>
      </c>
    </row>
    <row r="19" spans="1:13" x14ac:dyDescent="0.2">
      <c r="A19" s="3" t="s">
        <v>63</v>
      </c>
      <c r="B19" s="11">
        <v>1.0660000000000001</v>
      </c>
      <c r="C19" s="34">
        <v>3</v>
      </c>
      <c r="E19" s="18">
        <f>C19*B19</f>
        <v>3.1980000000000004</v>
      </c>
      <c r="F19" s="12">
        <f>$M$1</f>
        <v>4</v>
      </c>
      <c r="G19" s="18">
        <f>E19/F19</f>
        <v>0.7995000000000001</v>
      </c>
      <c r="H19" s="18"/>
    </row>
    <row r="20" spans="1:13" x14ac:dyDescent="0.2">
      <c r="B20" s="6"/>
      <c r="E20" s="6"/>
      <c r="F20" s="6"/>
      <c r="G20" s="6"/>
      <c r="H20" s="6"/>
    </row>
    <row r="21" spans="1:13" x14ac:dyDescent="0.2">
      <c r="B21" s="6"/>
      <c r="E21" s="6"/>
      <c r="F21" s="6"/>
      <c r="G21" s="6"/>
      <c r="H21" s="6"/>
    </row>
    <row r="22" spans="1:13" x14ac:dyDescent="0.2">
      <c r="B22" s="6"/>
      <c r="E22" s="6"/>
      <c r="F22" s="6"/>
      <c r="G22" s="6"/>
      <c r="H22" s="6"/>
    </row>
    <row r="23" spans="1:13" x14ac:dyDescent="0.2">
      <c r="B23" s="6"/>
      <c r="E23" s="6"/>
      <c r="F23" s="6"/>
      <c r="G23" s="6"/>
      <c r="H23" s="6"/>
    </row>
    <row r="24" spans="1:13" x14ac:dyDescent="0.2">
      <c r="B24" s="6"/>
      <c r="E24" s="6"/>
      <c r="F24" s="6"/>
      <c r="G24" s="6"/>
      <c r="H24" s="6"/>
    </row>
    <row r="25" spans="1:13" x14ac:dyDescent="0.2">
      <c r="B25" s="6"/>
      <c r="E25" s="6"/>
      <c r="F25" s="6"/>
      <c r="G25" s="6"/>
      <c r="H25" s="6"/>
    </row>
    <row r="26" spans="1:13" x14ac:dyDescent="0.2">
      <c r="B26" s="6"/>
      <c r="E26" s="6"/>
      <c r="F26" s="6"/>
      <c r="G26" s="6"/>
      <c r="H26" s="6"/>
    </row>
    <row r="27" spans="1:13" x14ac:dyDescent="0.2">
      <c r="B27" s="6"/>
      <c r="E27" s="6"/>
      <c r="F27" s="6"/>
      <c r="G27" s="6"/>
      <c r="H27" s="6"/>
    </row>
    <row r="28" spans="1:13" x14ac:dyDescent="0.2">
      <c r="B28" s="6"/>
      <c r="E28" s="6"/>
      <c r="F28" s="6"/>
      <c r="G28" s="6"/>
      <c r="H28" s="6"/>
    </row>
    <row r="29" spans="1:13" x14ac:dyDescent="0.2">
      <c r="B29" s="6"/>
      <c r="F29" s="6"/>
      <c r="G29" s="6"/>
      <c r="H29" s="6"/>
    </row>
    <row r="30" spans="1:13" x14ac:dyDescent="0.2">
      <c r="B30" s="6"/>
      <c r="F30" s="6"/>
      <c r="G30" s="6"/>
      <c r="H30" s="6"/>
    </row>
    <row r="31" spans="1:13" x14ac:dyDescent="0.2">
      <c r="B31" s="6"/>
      <c r="F31" s="6"/>
      <c r="G31" s="6"/>
      <c r="H31" s="6"/>
      <c r="J31" s="6"/>
      <c r="K31" s="6"/>
      <c r="L31" s="6"/>
      <c r="M31" s="6"/>
    </row>
    <row r="32" spans="1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F44" s="6"/>
      <c r="G44" s="6"/>
      <c r="H44" s="6"/>
      <c r="J44" s="6"/>
      <c r="K44" s="6"/>
      <c r="L44" s="6"/>
      <c r="M44" s="6"/>
    </row>
    <row r="45" spans="2:13" x14ac:dyDescent="0.2">
      <c r="F45" s="6"/>
      <c r="G45" s="6"/>
      <c r="H45" s="6"/>
      <c r="J45" s="6"/>
      <c r="K45" s="6"/>
      <c r="L45" s="6"/>
      <c r="M45" s="6"/>
    </row>
    <row r="46" spans="2:13" x14ac:dyDescent="0.2"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  <row r="121" spans="2:8" x14ac:dyDescent="0.2">
      <c r="B121" s="6"/>
      <c r="E121" s="6"/>
      <c r="F121" s="6"/>
      <c r="G121" s="6"/>
      <c r="H121" s="6"/>
    </row>
    <row r="122" spans="2:8" x14ac:dyDescent="0.2">
      <c r="B122" s="6"/>
      <c r="E122" s="6"/>
      <c r="F122" s="6"/>
      <c r="G122" s="6"/>
      <c r="H122" s="6"/>
    </row>
    <row r="123" spans="2:8" x14ac:dyDescent="0.2">
      <c r="B123" s="6"/>
      <c r="E123" s="6"/>
      <c r="F123" s="6"/>
      <c r="G123" s="6"/>
      <c r="H123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M95"/>
  <sheetViews>
    <sheetView showGridLines="0" topLeftCell="A34" workbookViewId="0">
      <selection activeCell="AF64" sqref="AF64"/>
    </sheetView>
  </sheetViews>
  <sheetFormatPr defaultRowHeight="12.75" x14ac:dyDescent="0.2"/>
  <cols>
    <col min="1" max="1" width="21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62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2.5" style="6" customWidth="1"/>
    <col min="22" max="22" width="11" style="6" bestFit="1" customWidth="1"/>
    <col min="23" max="23" width="5.5" style="6" bestFit="1" customWidth="1"/>
    <col min="24" max="24" width="5.25" style="6" bestFit="1" customWidth="1"/>
    <col min="25" max="25" width="5.625" style="6" bestFit="1" customWidth="1"/>
    <col min="26" max="26" width="5.5" style="6" bestFit="1" customWidth="1"/>
    <col min="27" max="27" width="5.375" style="6" bestFit="1" customWidth="1"/>
    <col min="28" max="33" width="9" style="6"/>
    <col min="34" max="34" width="34.25" style="6" customWidth="1"/>
    <col min="35" max="35" width="9" style="6"/>
    <col min="36" max="36" width="15.25" style="6" bestFit="1" customWidth="1"/>
    <col min="37" max="16384" width="9" style="6"/>
  </cols>
  <sheetData>
    <row r="1" spans="1:38" ht="1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RESUMO!D32</f>
        <v>4</v>
      </c>
      <c r="L1" s="54" t="s">
        <v>63</v>
      </c>
      <c r="M1" s="23">
        <f>RESUMO!E32</f>
        <v>4</v>
      </c>
      <c r="O1" s="24" t="s">
        <v>64</v>
      </c>
      <c r="P1" s="25">
        <f>SUM(H:H)</f>
        <v>26.382099999999998</v>
      </c>
      <c r="Q1" s="26" t="s">
        <v>94</v>
      </c>
      <c r="R1" s="27">
        <f>P1/8</f>
        <v>3.2977624999999997</v>
      </c>
      <c r="AE1"/>
      <c r="AF1"/>
      <c r="AG1"/>
      <c r="AH1"/>
      <c r="AI1"/>
      <c r="AJ1"/>
    </row>
    <row r="2" spans="1:38" ht="14.25" x14ac:dyDescent="0.2">
      <c r="A2" s="1" t="s">
        <v>302</v>
      </c>
      <c r="B2" s="15"/>
      <c r="C2" s="60"/>
      <c r="E2" s="17"/>
      <c r="F2" s="17"/>
      <c r="G2" s="17"/>
      <c r="H2" s="17"/>
      <c r="AE2"/>
      <c r="AF2"/>
      <c r="AG2"/>
      <c r="AH2"/>
      <c r="AI2"/>
      <c r="AJ2"/>
    </row>
    <row r="3" spans="1:38" ht="14.25" x14ac:dyDescent="0.2">
      <c r="A3" s="3" t="s">
        <v>62</v>
      </c>
      <c r="B3" s="11">
        <v>0.20619999999999999</v>
      </c>
      <c r="C3" s="34">
        <v>37</v>
      </c>
      <c r="E3" s="18">
        <f>C3*B3</f>
        <v>7.6293999999999995</v>
      </c>
      <c r="F3" s="12">
        <f>$K$1</f>
        <v>4</v>
      </c>
      <c r="G3" s="18">
        <f>E3/F3</f>
        <v>1.9073499999999999</v>
      </c>
      <c r="H3" s="18">
        <f>LARGE(G3:G4,1)</f>
        <v>1.9073499999999999</v>
      </c>
      <c r="AE3"/>
      <c r="AF3"/>
      <c r="AG3"/>
      <c r="AH3"/>
      <c r="AI3"/>
      <c r="AJ3"/>
    </row>
    <row r="4" spans="1:38" ht="15" thickBot="1" x14ac:dyDescent="0.25">
      <c r="A4" s="3" t="s">
        <v>63</v>
      </c>
      <c r="B4" s="11">
        <v>0.20619999999999999</v>
      </c>
      <c r="C4" s="34">
        <v>37</v>
      </c>
      <c r="E4" s="18">
        <f>C4*B4</f>
        <v>7.6293999999999995</v>
      </c>
      <c r="F4" s="12">
        <f>$M$1</f>
        <v>4</v>
      </c>
      <c r="G4" s="18">
        <f>E4/F4</f>
        <v>1.9073499999999999</v>
      </c>
      <c r="H4" s="18"/>
      <c r="I4" s="143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/>
      <c r="X4"/>
      <c r="Y4"/>
      <c r="Z4"/>
      <c r="AA4"/>
      <c r="AE4"/>
      <c r="AF4"/>
      <c r="AG4"/>
      <c r="AH4"/>
      <c r="AI4"/>
      <c r="AJ4"/>
    </row>
    <row r="5" spans="1:38" ht="15" thickBot="1" x14ac:dyDescent="0.25">
      <c r="A5" s="1" t="s">
        <v>313</v>
      </c>
      <c r="B5" s="15"/>
      <c r="C5" s="36"/>
      <c r="E5" s="17"/>
      <c r="F5" s="17"/>
      <c r="G5" s="17"/>
      <c r="H5" s="17"/>
      <c r="J5"/>
      <c r="K5"/>
      <c r="L5"/>
      <c r="M5"/>
      <c r="N5"/>
      <c r="O5"/>
      <c r="P5"/>
      <c r="Q5"/>
      <c r="R5"/>
      <c r="S5"/>
      <c r="T5"/>
      <c r="U5"/>
      <c r="V5" s="9"/>
      <c r="W5" s="137" t="s">
        <v>162</v>
      </c>
      <c r="X5" s="138" t="s">
        <v>163</v>
      </c>
      <c r="Y5" s="139" t="s">
        <v>294</v>
      </c>
      <c r="Z5" s="140" t="s">
        <v>162</v>
      </c>
      <c r="AA5" s="141" t="s">
        <v>163</v>
      </c>
      <c r="AE5"/>
      <c r="AF5"/>
      <c r="AG5"/>
      <c r="AH5"/>
      <c r="AI5"/>
      <c r="AJ5"/>
    </row>
    <row r="6" spans="1:38" ht="14.25" x14ac:dyDescent="0.2">
      <c r="A6" s="3" t="s">
        <v>62</v>
      </c>
      <c r="B6" s="11">
        <v>0.432</v>
      </c>
      <c r="C6" s="34">
        <v>1</v>
      </c>
      <c r="E6" s="18">
        <f>C6*B6</f>
        <v>0.432</v>
      </c>
      <c r="F6" s="12">
        <f>$K$1</f>
        <v>4</v>
      </c>
      <c r="G6" s="18">
        <f>E6/F6</f>
        <v>0.108</v>
      </c>
      <c r="H6" s="18">
        <f>LARGE(G6:G7,1)</f>
        <v>0.108</v>
      </c>
      <c r="J6"/>
      <c r="K6"/>
      <c r="L6"/>
      <c r="M6"/>
      <c r="N6"/>
      <c r="O6"/>
      <c r="P6"/>
      <c r="Q6"/>
      <c r="R6"/>
      <c r="S6"/>
      <c r="T6"/>
      <c r="U6"/>
      <c r="V6" s="86" t="s">
        <v>299</v>
      </c>
      <c r="W6" s="124">
        <v>0.124</v>
      </c>
      <c r="X6" s="125"/>
      <c r="Y6" s="126">
        <v>1</v>
      </c>
      <c r="Z6" s="127">
        <f>Y6*W6</f>
        <v>0.124</v>
      </c>
      <c r="AA6" s="128">
        <f>Y6*X6</f>
        <v>0</v>
      </c>
      <c r="AE6"/>
      <c r="AF6"/>
      <c r="AG6"/>
      <c r="AH6"/>
      <c r="AI6"/>
      <c r="AJ6"/>
      <c r="AK6"/>
      <c r="AL6"/>
    </row>
    <row r="7" spans="1:38" ht="15" thickBot="1" x14ac:dyDescent="0.25">
      <c r="A7" s="3" t="s">
        <v>63</v>
      </c>
      <c r="B7" s="11">
        <v>0.308</v>
      </c>
      <c r="C7" s="34">
        <v>1</v>
      </c>
      <c r="E7" s="18">
        <f>C7*B7</f>
        <v>0.308</v>
      </c>
      <c r="F7" s="12">
        <f>$M$1</f>
        <v>4</v>
      </c>
      <c r="G7" s="18">
        <f>E7/F7</f>
        <v>7.6999999999999999E-2</v>
      </c>
      <c r="H7" s="18"/>
      <c r="I7" s="143"/>
      <c r="J7" s="118"/>
      <c r="K7"/>
      <c r="L7"/>
      <c r="M7"/>
      <c r="N7"/>
      <c r="O7"/>
      <c r="P7"/>
      <c r="Q7"/>
      <c r="R7"/>
      <c r="S7"/>
      <c r="T7"/>
      <c r="U7"/>
      <c r="V7" s="87" t="s">
        <v>300</v>
      </c>
      <c r="W7" s="129">
        <v>0.308</v>
      </c>
      <c r="X7" s="130">
        <v>0.308</v>
      </c>
      <c r="Y7" s="131">
        <v>1</v>
      </c>
      <c r="Z7" s="132">
        <f>Y7*W7</f>
        <v>0.308</v>
      </c>
      <c r="AA7" s="133">
        <f>Y7*X7</f>
        <v>0.308</v>
      </c>
      <c r="AE7"/>
      <c r="AF7"/>
      <c r="AG7"/>
      <c r="AH7"/>
      <c r="AI7"/>
      <c r="AJ7"/>
      <c r="AK7"/>
      <c r="AL7"/>
    </row>
    <row r="8" spans="1:38" ht="15" thickBot="1" x14ac:dyDescent="0.25">
      <c r="A8" s="1" t="s">
        <v>314</v>
      </c>
      <c r="B8" s="15"/>
      <c r="C8" s="36"/>
      <c r="E8" s="17"/>
      <c r="F8" s="17"/>
      <c r="G8" s="17"/>
      <c r="H8" s="17"/>
      <c r="J8"/>
      <c r="K8" s="134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3"/>
      <c r="W8" s="117"/>
      <c r="X8" s="9"/>
      <c r="Y8" s="9"/>
      <c r="Z8" s="135">
        <f>SUM(Z6:Z7)</f>
        <v>0.432</v>
      </c>
      <c r="AA8" s="136">
        <f>SUM(AA6:AA7)</f>
        <v>0.308</v>
      </c>
      <c r="AE8"/>
      <c r="AF8"/>
      <c r="AG8"/>
      <c r="AH8"/>
      <c r="AI8"/>
      <c r="AJ8"/>
      <c r="AK8"/>
      <c r="AL8"/>
    </row>
    <row r="9" spans="1:38" ht="15" thickBot="1" x14ac:dyDescent="0.25">
      <c r="A9" s="3" t="s">
        <v>62</v>
      </c>
      <c r="B9" s="11">
        <v>0.67900000000000005</v>
      </c>
      <c r="C9" s="34">
        <v>1</v>
      </c>
      <c r="E9" s="18">
        <f>C9*B9</f>
        <v>0.67900000000000005</v>
      </c>
      <c r="F9" s="12">
        <f>$K$1</f>
        <v>4</v>
      </c>
      <c r="G9" s="18">
        <f>E9/F9</f>
        <v>0.16975000000000001</v>
      </c>
      <c r="H9" s="18">
        <f>LARGE(G9:G10,1)</f>
        <v>0.16975000000000001</v>
      </c>
      <c r="J9"/>
      <c r="K9"/>
      <c r="L9"/>
      <c r="M9"/>
      <c r="N9"/>
      <c r="O9"/>
      <c r="P9"/>
      <c r="Q9"/>
      <c r="R9"/>
      <c r="S9"/>
      <c r="T9"/>
      <c r="U9"/>
      <c r="V9" s="9"/>
      <c r="W9" s="137" t="s">
        <v>162</v>
      </c>
      <c r="X9" s="138" t="s">
        <v>163</v>
      </c>
      <c r="Y9" s="139" t="s">
        <v>294</v>
      </c>
      <c r="Z9" s="140" t="s">
        <v>162</v>
      </c>
      <c r="AA9" s="141" t="s">
        <v>163</v>
      </c>
      <c r="AE9"/>
      <c r="AF9"/>
      <c r="AG9"/>
      <c r="AH9"/>
      <c r="AI9"/>
      <c r="AJ9"/>
      <c r="AK9"/>
      <c r="AL9"/>
    </row>
    <row r="10" spans="1:38" ht="14.25" x14ac:dyDescent="0.2">
      <c r="A10" s="3" t="s">
        <v>63</v>
      </c>
      <c r="B10" s="11">
        <v>0.55500000000000005</v>
      </c>
      <c r="C10" s="34">
        <v>1</v>
      </c>
      <c r="E10" s="18">
        <f>C10*B10</f>
        <v>0.55500000000000005</v>
      </c>
      <c r="F10" s="12">
        <f>$M$1</f>
        <v>4</v>
      </c>
      <c r="G10" s="18">
        <f>E10/F10</f>
        <v>0.13875000000000001</v>
      </c>
      <c r="H10" s="18"/>
      <c r="J10"/>
      <c r="K10"/>
      <c r="L10"/>
      <c r="M10"/>
      <c r="N10"/>
      <c r="O10"/>
      <c r="P10"/>
      <c r="Q10"/>
      <c r="R10"/>
      <c r="S10"/>
      <c r="T10"/>
      <c r="U10"/>
      <c r="V10" s="86" t="s">
        <v>299</v>
      </c>
      <c r="W10" s="124">
        <v>0.124</v>
      </c>
      <c r="X10" s="125"/>
      <c r="Y10" s="126">
        <v>1</v>
      </c>
      <c r="Z10" s="127">
        <f>Y10*W10</f>
        <v>0.124</v>
      </c>
      <c r="AA10" s="128">
        <f>Y10*X10</f>
        <v>0</v>
      </c>
      <c r="AE10"/>
      <c r="AF10"/>
      <c r="AG10"/>
      <c r="AH10"/>
      <c r="AI10"/>
      <c r="AJ10"/>
      <c r="AK10"/>
      <c r="AL10"/>
    </row>
    <row r="11" spans="1:38" ht="15" thickBot="1" x14ac:dyDescent="0.25">
      <c r="A11" s="1" t="s">
        <v>303</v>
      </c>
      <c r="B11" s="15"/>
      <c r="C11" s="36"/>
      <c r="E11" s="17"/>
      <c r="F11" s="17"/>
      <c r="G11" s="17"/>
      <c r="H11" s="17"/>
      <c r="I11" s="9"/>
      <c r="J11" s="6"/>
      <c r="K11" s="6"/>
      <c r="L11" s="6"/>
      <c r="M11"/>
      <c r="N11"/>
      <c r="O11"/>
      <c r="P11"/>
      <c r="Q11"/>
      <c r="R11"/>
      <c r="S11"/>
      <c r="T11"/>
      <c r="U11"/>
      <c r="V11" s="87" t="s">
        <v>301</v>
      </c>
      <c r="W11" s="129">
        <v>0.55500000000000005</v>
      </c>
      <c r="X11" s="130">
        <v>0.55500000000000005</v>
      </c>
      <c r="Y11" s="131">
        <v>1</v>
      </c>
      <c r="Z11" s="132">
        <f>Y11*W11</f>
        <v>0.55500000000000005</v>
      </c>
      <c r="AA11" s="133">
        <f>Y11*X11</f>
        <v>0.55500000000000005</v>
      </c>
      <c r="AE11"/>
      <c r="AF11"/>
      <c r="AG11"/>
      <c r="AH11"/>
      <c r="AI11"/>
      <c r="AJ11"/>
      <c r="AK11"/>
      <c r="AL11"/>
    </row>
    <row r="12" spans="1:38" ht="15" thickBot="1" x14ac:dyDescent="0.25">
      <c r="A12" s="3" t="s">
        <v>62</v>
      </c>
      <c r="B12" s="11">
        <v>0.308</v>
      </c>
      <c r="C12" s="34">
        <v>1</v>
      </c>
      <c r="E12" s="18">
        <f>C12*B12</f>
        <v>0.308</v>
      </c>
      <c r="F12" s="12">
        <f>$K$1</f>
        <v>4</v>
      </c>
      <c r="G12" s="18">
        <f>E12/F12</f>
        <v>7.6999999999999999E-2</v>
      </c>
      <c r="H12" s="18">
        <f>LARGE(G12:G13,1)</f>
        <v>7.6999999999999999E-2</v>
      </c>
      <c r="J12" s="6"/>
      <c r="K12" s="6"/>
      <c r="L12" s="6"/>
      <c r="W12" s="9"/>
      <c r="X12" s="9"/>
      <c r="Y12" s="9"/>
      <c r="Z12" s="122">
        <f>SUM(Z10:Z11)</f>
        <v>0.67900000000000005</v>
      </c>
      <c r="AA12" s="123">
        <f>SUM(AA10:AA11)</f>
        <v>0.55500000000000005</v>
      </c>
      <c r="AE12"/>
      <c r="AF12"/>
      <c r="AG12"/>
      <c r="AH12"/>
      <c r="AI12"/>
      <c r="AJ12"/>
      <c r="AK12"/>
      <c r="AL12"/>
    </row>
    <row r="13" spans="1:38" ht="15" thickBot="1" x14ac:dyDescent="0.25">
      <c r="A13" s="3" t="s">
        <v>63</v>
      </c>
      <c r="B13" s="11">
        <v>0.308</v>
      </c>
      <c r="C13" s="34">
        <v>1</v>
      </c>
      <c r="E13" s="18">
        <f>C13*B13</f>
        <v>0.308</v>
      </c>
      <c r="F13" s="12">
        <f>$M$1</f>
        <v>4</v>
      </c>
      <c r="G13" s="18">
        <f>E13/F13</f>
        <v>7.6999999999999999E-2</v>
      </c>
      <c r="H13" s="18"/>
      <c r="I13" s="143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3"/>
      <c r="AE13"/>
      <c r="AF13"/>
      <c r="AG13"/>
      <c r="AH13"/>
      <c r="AI13"/>
      <c r="AJ13"/>
      <c r="AK13"/>
      <c r="AL13"/>
    </row>
    <row r="14" spans="1:38" ht="15" thickBot="1" x14ac:dyDescent="0.25">
      <c r="A14" s="1" t="s">
        <v>315</v>
      </c>
      <c r="B14" s="15"/>
      <c r="C14" s="36"/>
      <c r="E14" s="17"/>
      <c r="F14" s="17"/>
      <c r="G14" s="17"/>
      <c r="H14" s="17"/>
      <c r="J14"/>
      <c r="K14"/>
      <c r="L14"/>
      <c r="M14"/>
      <c r="N14"/>
      <c r="O14"/>
      <c r="P14"/>
      <c r="Q14"/>
      <c r="R14"/>
      <c r="S14"/>
      <c r="T14"/>
      <c r="U14"/>
      <c r="W14" s="137" t="s">
        <v>162</v>
      </c>
      <c r="X14" s="138" t="s">
        <v>163</v>
      </c>
      <c r="Y14" s="139" t="s">
        <v>294</v>
      </c>
      <c r="Z14" s="140" t="s">
        <v>162</v>
      </c>
      <c r="AA14" s="141" t="s">
        <v>163</v>
      </c>
      <c r="AB14"/>
      <c r="AC14"/>
      <c r="AE14"/>
      <c r="AF14"/>
      <c r="AG14"/>
      <c r="AH14"/>
      <c r="AI14"/>
      <c r="AJ14"/>
      <c r="AK14"/>
      <c r="AL14"/>
    </row>
    <row r="15" spans="1:38" ht="14.25" x14ac:dyDescent="0.2">
      <c r="A15" s="3" t="s">
        <v>62</v>
      </c>
      <c r="B15" s="11">
        <v>0.34899999999999998</v>
      </c>
      <c r="C15" s="34">
        <v>14</v>
      </c>
      <c r="E15" s="18">
        <f>C15*B15</f>
        <v>4.8859999999999992</v>
      </c>
      <c r="F15" s="12">
        <f>$K$1</f>
        <v>4</v>
      </c>
      <c r="G15" s="18">
        <f>E15/F15</f>
        <v>1.2214999999999998</v>
      </c>
      <c r="H15" s="18">
        <f>LARGE(G15:G16,1)</f>
        <v>1.2214999999999998</v>
      </c>
      <c r="I15"/>
      <c r="J15"/>
      <c r="K15"/>
      <c r="L15"/>
      <c r="M15"/>
      <c r="N15"/>
      <c r="O15"/>
      <c r="P15"/>
      <c r="Q15"/>
      <c r="R15"/>
      <c r="S15"/>
      <c r="T15"/>
      <c r="U15"/>
      <c r="V15" s="86" t="s">
        <v>299</v>
      </c>
      <c r="W15" s="124">
        <v>0.124</v>
      </c>
      <c r="X15" s="125"/>
      <c r="Y15" s="126">
        <v>1</v>
      </c>
      <c r="Z15" s="127">
        <f>Y15*W15</f>
        <v>0.124</v>
      </c>
      <c r="AA15" s="128">
        <f>Y15*X15</f>
        <v>0</v>
      </c>
      <c r="AB15"/>
      <c r="AC15"/>
      <c r="AE15"/>
      <c r="AF15"/>
      <c r="AG15"/>
      <c r="AH15"/>
      <c r="AI15"/>
      <c r="AJ15"/>
    </row>
    <row r="16" spans="1:38" ht="15" thickBot="1" x14ac:dyDescent="0.25">
      <c r="A16" s="3" t="s">
        <v>63</v>
      </c>
      <c r="B16" s="11">
        <v>0.22500000000000001</v>
      </c>
      <c r="C16" s="34">
        <v>14</v>
      </c>
      <c r="E16" s="18">
        <f>C16*B16</f>
        <v>3.15</v>
      </c>
      <c r="F16" s="12">
        <f>$M$1</f>
        <v>4</v>
      </c>
      <c r="G16" s="18">
        <f>E16/F16</f>
        <v>0.78749999999999998</v>
      </c>
      <c r="H16" s="18"/>
      <c r="I16"/>
      <c r="J16"/>
      <c r="K16"/>
      <c r="L16"/>
      <c r="M16"/>
      <c r="N16"/>
      <c r="O16"/>
      <c r="P16"/>
      <c r="Q16"/>
      <c r="R16"/>
      <c r="S16"/>
      <c r="T16"/>
      <c r="U16"/>
      <c r="V16" s="87">
        <v>91952</v>
      </c>
      <c r="W16" s="129">
        <v>0.22500000000000001</v>
      </c>
      <c r="X16" s="130">
        <v>0.22500000000000001</v>
      </c>
      <c r="Y16" s="131">
        <v>1</v>
      </c>
      <c r="Z16" s="132">
        <f>Y16*W16</f>
        <v>0.22500000000000001</v>
      </c>
      <c r="AA16" s="133">
        <f>Y16*X16</f>
        <v>0.22500000000000001</v>
      </c>
      <c r="AB16"/>
      <c r="AC16"/>
      <c r="AE16"/>
      <c r="AF16"/>
      <c r="AG16"/>
      <c r="AH16"/>
      <c r="AI16"/>
      <c r="AJ16"/>
    </row>
    <row r="17" spans="1:38" ht="15" thickBot="1" x14ac:dyDescent="0.25">
      <c r="A17" s="1" t="s">
        <v>304</v>
      </c>
      <c r="B17" s="15"/>
      <c r="C17" s="36"/>
      <c r="E17" s="17"/>
      <c r="F17" s="17"/>
      <c r="G17" s="17"/>
      <c r="H17" s="17"/>
      <c r="I17"/>
      <c r="J17"/>
      <c r="K17"/>
      <c r="L17"/>
      <c r="M17"/>
      <c r="N17"/>
      <c r="O17"/>
      <c r="P17"/>
      <c r="Q17"/>
      <c r="R17"/>
      <c r="S17"/>
      <c r="T17"/>
      <c r="U17"/>
      <c r="V17" s="9"/>
      <c r="W17" s="9"/>
      <c r="X17" s="9"/>
      <c r="Y17" s="9"/>
      <c r="Z17" s="122">
        <f>SUM(Z15:Z16)</f>
        <v>0.34899999999999998</v>
      </c>
      <c r="AA17" s="123">
        <f>SUM(AA15:AA16)</f>
        <v>0.22500000000000001</v>
      </c>
      <c r="AB17"/>
      <c r="AC17"/>
      <c r="AE17"/>
      <c r="AF17"/>
      <c r="AG17"/>
      <c r="AH17"/>
      <c r="AI17"/>
      <c r="AJ17"/>
    </row>
    <row r="18" spans="1:38" ht="14.25" x14ac:dyDescent="0.2">
      <c r="A18" s="3" t="s">
        <v>62</v>
      </c>
      <c r="B18" s="11">
        <v>0.47199999999999998</v>
      </c>
      <c r="C18" s="34">
        <v>2</v>
      </c>
      <c r="E18" s="18">
        <f>C18*B18</f>
        <v>0.94399999999999995</v>
      </c>
      <c r="F18" s="12">
        <f>$K$1</f>
        <v>4</v>
      </c>
      <c r="G18" s="18">
        <f>E18/F18</f>
        <v>0.23599999999999999</v>
      </c>
      <c r="H18" s="18">
        <f>LARGE(G18:G19,1)</f>
        <v>0.23599999999999999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E18"/>
      <c r="AF18"/>
      <c r="AG18"/>
      <c r="AH18"/>
      <c r="AI18"/>
      <c r="AJ18"/>
    </row>
    <row r="19" spans="1:38" ht="15" thickBot="1" x14ac:dyDescent="0.25">
      <c r="A19" s="3" t="s">
        <v>63</v>
      </c>
      <c r="B19" s="11">
        <v>0.47199999999999998</v>
      </c>
      <c r="C19" s="34">
        <v>2</v>
      </c>
      <c r="E19" s="18">
        <f>C19*B19</f>
        <v>0.94399999999999995</v>
      </c>
      <c r="F19" s="12">
        <f>$M$1</f>
        <v>4</v>
      </c>
      <c r="G19" s="18">
        <f>E19/F19</f>
        <v>0.23599999999999999</v>
      </c>
      <c r="H19" s="18"/>
      <c r="I19" s="143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4"/>
      <c r="AB19"/>
      <c r="AC19"/>
      <c r="AE19"/>
      <c r="AF19"/>
      <c r="AG19"/>
      <c r="AH19"/>
      <c r="AI19"/>
      <c r="AJ19"/>
    </row>
    <row r="20" spans="1:38" ht="15" thickBot="1" x14ac:dyDescent="0.25">
      <c r="A20" s="1" t="s">
        <v>316</v>
      </c>
      <c r="B20" s="15"/>
      <c r="C20" s="36"/>
      <c r="E20" s="17"/>
      <c r="F20" s="17"/>
      <c r="G20" s="17"/>
      <c r="H20" s="17"/>
      <c r="J20"/>
      <c r="K20"/>
      <c r="L20"/>
      <c r="M20"/>
      <c r="N20"/>
      <c r="O20"/>
      <c r="P20"/>
      <c r="Q20"/>
      <c r="R20"/>
      <c r="S20"/>
      <c r="T20"/>
      <c r="U20"/>
      <c r="W20" s="137" t="s">
        <v>162</v>
      </c>
      <c r="X20" s="138" t="s">
        <v>163</v>
      </c>
      <c r="Y20" s="139" t="s">
        <v>294</v>
      </c>
      <c r="Z20" s="140" t="s">
        <v>162</v>
      </c>
      <c r="AA20" s="141" t="s">
        <v>163</v>
      </c>
      <c r="AB20"/>
      <c r="AC20"/>
      <c r="AE20"/>
      <c r="AF20"/>
      <c r="AG20"/>
      <c r="AH20"/>
      <c r="AI20"/>
      <c r="AJ20"/>
    </row>
    <row r="21" spans="1:38" ht="14.25" x14ac:dyDescent="0.2">
      <c r="A21" s="3" t="s">
        <v>62</v>
      </c>
      <c r="B21" s="11">
        <v>0.59599999999999997</v>
      </c>
      <c r="C21" s="34">
        <v>1</v>
      </c>
      <c r="E21" s="18">
        <f>C21*B21</f>
        <v>0.59599999999999997</v>
      </c>
      <c r="F21" s="12">
        <f>$K$1</f>
        <v>4</v>
      </c>
      <c r="G21" s="18">
        <f>E21/F21</f>
        <v>0.14899999999999999</v>
      </c>
      <c r="H21" s="18">
        <f>LARGE(G21:G22,1)</f>
        <v>0.14899999999999999</v>
      </c>
      <c r="I21"/>
      <c r="J21" s="142"/>
      <c r="K21"/>
      <c r="L21"/>
      <c r="M21"/>
      <c r="N21"/>
      <c r="O21"/>
      <c r="P21"/>
      <c r="Q21"/>
      <c r="R21"/>
      <c r="S21"/>
      <c r="T21"/>
      <c r="U21"/>
      <c r="V21" s="86" t="s">
        <v>299</v>
      </c>
      <c r="W21" s="124">
        <v>0.124</v>
      </c>
      <c r="X21" s="125"/>
      <c r="Y21" s="126">
        <v>1</v>
      </c>
      <c r="Z21" s="127">
        <f>Y21*W21</f>
        <v>0.124</v>
      </c>
      <c r="AA21" s="128">
        <f>Y21*X21</f>
        <v>0</v>
      </c>
      <c r="AB21"/>
      <c r="AC21"/>
      <c r="AE21"/>
      <c r="AF21"/>
      <c r="AG21"/>
      <c r="AH21"/>
      <c r="AI21"/>
      <c r="AJ21"/>
    </row>
    <row r="22" spans="1:38" ht="15" thickBot="1" x14ac:dyDescent="0.25">
      <c r="A22" s="3" t="s">
        <v>63</v>
      </c>
      <c r="B22" s="11">
        <v>0.47199999999999998</v>
      </c>
      <c r="C22" s="34">
        <v>1</v>
      </c>
      <c r="E22" s="18">
        <f>C22*B22</f>
        <v>0.47199999999999998</v>
      </c>
      <c r="F22" s="12">
        <f>$M$1</f>
        <v>4</v>
      </c>
      <c r="G22" s="18">
        <f>E22/F22</f>
        <v>0.11799999999999999</v>
      </c>
      <c r="H22" s="18"/>
      <c r="I22" s="143"/>
      <c r="J22" s="118"/>
      <c r="K22"/>
      <c r="L22"/>
      <c r="M22"/>
      <c r="N22"/>
      <c r="O22"/>
      <c r="P22"/>
      <c r="Q22"/>
      <c r="R22"/>
      <c r="S22"/>
      <c r="T22"/>
      <c r="U22"/>
      <c r="V22" s="87">
        <v>91952</v>
      </c>
      <c r="W22" s="129">
        <v>0.47199999999999998</v>
      </c>
      <c r="X22" s="130">
        <v>0.47199999999999998</v>
      </c>
      <c r="Y22" s="131">
        <v>1</v>
      </c>
      <c r="Z22" s="132">
        <f>Y22*W22</f>
        <v>0.47199999999999998</v>
      </c>
      <c r="AA22" s="133">
        <f>Y22*X22</f>
        <v>0.47199999999999998</v>
      </c>
      <c r="AB22"/>
      <c r="AC22"/>
      <c r="AE22"/>
      <c r="AF22"/>
      <c r="AG22"/>
      <c r="AH22"/>
      <c r="AI22"/>
      <c r="AJ22"/>
    </row>
    <row r="23" spans="1:38" ht="15" thickBot="1" x14ac:dyDescent="0.25">
      <c r="A23" s="1" t="s">
        <v>317</v>
      </c>
      <c r="B23" s="15"/>
      <c r="C23" s="36"/>
      <c r="E23" s="17"/>
      <c r="F23" s="17"/>
      <c r="G23" s="17"/>
      <c r="H23" s="17"/>
      <c r="J23"/>
      <c r="K23" s="134"/>
      <c r="L23" s="118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9"/>
      <c r="X23" s="9"/>
      <c r="Y23" s="9"/>
      <c r="Z23" s="122">
        <f>SUM(Z21:Z22)</f>
        <v>0.59599999999999997</v>
      </c>
      <c r="AA23" s="123">
        <f>SUM(AA21:AA22)</f>
        <v>0.47199999999999998</v>
      </c>
      <c r="AB23"/>
      <c r="AC23"/>
      <c r="AE23"/>
      <c r="AF23"/>
      <c r="AG23"/>
      <c r="AH23"/>
      <c r="AI23"/>
      <c r="AJ23"/>
    </row>
    <row r="24" spans="1:38" ht="15" thickBot="1" x14ac:dyDescent="0.25">
      <c r="A24" s="3" t="s">
        <v>62</v>
      </c>
      <c r="B24" s="11">
        <v>0.59599999999999997</v>
      </c>
      <c r="C24" s="34">
        <v>6</v>
      </c>
      <c r="E24" s="18">
        <f>C24*B24</f>
        <v>3.5759999999999996</v>
      </c>
      <c r="F24" s="12">
        <f>$K$1</f>
        <v>4</v>
      </c>
      <c r="G24" s="18">
        <f>E24/F24</f>
        <v>0.89399999999999991</v>
      </c>
      <c r="H24" s="18">
        <f>LARGE(G24:G25,1)</f>
        <v>0.89399999999999991</v>
      </c>
      <c r="J24" s="6"/>
      <c r="K24" s="6"/>
      <c r="L24" s="6"/>
      <c r="M24" s="6"/>
      <c r="W24" s="137" t="s">
        <v>162</v>
      </c>
      <c r="X24" s="138" t="s">
        <v>163</v>
      </c>
      <c r="Y24" s="139" t="s">
        <v>294</v>
      </c>
      <c r="Z24" s="140" t="s">
        <v>162</v>
      </c>
      <c r="AA24" s="141" t="s">
        <v>163</v>
      </c>
      <c r="AE24"/>
      <c r="AF24"/>
      <c r="AG24"/>
      <c r="AH24"/>
      <c r="AI24"/>
      <c r="AJ24"/>
    </row>
    <row r="25" spans="1:38" ht="14.25" x14ac:dyDescent="0.2">
      <c r="A25" s="3" t="s">
        <v>63</v>
      </c>
      <c r="B25" s="11">
        <v>0.47199999999999998</v>
      </c>
      <c r="C25" s="34">
        <v>6</v>
      </c>
      <c r="E25" s="18">
        <f>C25*B25</f>
        <v>2.8319999999999999</v>
      </c>
      <c r="F25" s="12">
        <f>$M$1</f>
        <v>4</v>
      </c>
      <c r="G25" s="18">
        <f>E25/F25</f>
        <v>0.70799999999999996</v>
      </c>
      <c r="H25" s="18"/>
      <c r="J25" s="6"/>
      <c r="K25" s="6"/>
      <c r="L25" s="6"/>
      <c r="M25" s="6"/>
      <c r="V25" s="86" t="s">
        <v>299</v>
      </c>
      <c r="W25" s="124">
        <v>0.124</v>
      </c>
      <c r="X25" s="125"/>
      <c r="Y25" s="126">
        <v>1</v>
      </c>
      <c r="Z25" s="127">
        <f>Y25*W25</f>
        <v>0.124</v>
      </c>
      <c r="AA25" s="128">
        <f>Y25*X25</f>
        <v>0</v>
      </c>
      <c r="AE25"/>
      <c r="AF25"/>
      <c r="AG25"/>
      <c r="AH25"/>
      <c r="AI25"/>
      <c r="AJ25"/>
    </row>
    <row r="26" spans="1:38" ht="15" thickBot="1" x14ac:dyDescent="0.25">
      <c r="A26" s="1" t="s">
        <v>305</v>
      </c>
      <c r="B26" s="15"/>
      <c r="C26" s="36"/>
      <c r="E26" s="17"/>
      <c r="F26" s="17"/>
      <c r="G26" s="17"/>
      <c r="H26" s="17"/>
      <c r="J26" s="6"/>
      <c r="K26" s="6"/>
      <c r="L26" s="6"/>
      <c r="M26" s="6"/>
      <c r="V26" s="87">
        <v>92022</v>
      </c>
      <c r="W26" s="129">
        <v>0.47199999999999998</v>
      </c>
      <c r="X26" s="130">
        <v>0.47199999999999998</v>
      </c>
      <c r="Y26" s="131">
        <v>1</v>
      </c>
      <c r="Z26" s="132">
        <f>Y26*W26</f>
        <v>0.47199999999999998</v>
      </c>
      <c r="AA26" s="133">
        <f>Y26*X26</f>
        <v>0.47199999999999998</v>
      </c>
      <c r="AE26"/>
      <c r="AF26"/>
      <c r="AG26"/>
      <c r="AH26"/>
      <c r="AI26"/>
      <c r="AJ26"/>
    </row>
    <row r="27" spans="1:38" ht="15" thickBot="1" x14ac:dyDescent="0.25">
      <c r="A27" s="3" t="s">
        <v>62</v>
      </c>
      <c r="B27" s="11">
        <v>0.22500000000000001</v>
      </c>
      <c r="C27" s="34">
        <v>1</v>
      </c>
      <c r="E27" s="18">
        <f>C27*B27</f>
        <v>0.22500000000000001</v>
      </c>
      <c r="F27" s="12">
        <f>$K$1</f>
        <v>4</v>
      </c>
      <c r="G27" s="18">
        <f>E27/F27</f>
        <v>5.6250000000000001E-2</v>
      </c>
      <c r="H27" s="18">
        <f>LARGE(G27:G28,1)</f>
        <v>5.6250000000000001E-2</v>
      </c>
      <c r="J27" s="6"/>
      <c r="K27" s="6"/>
      <c r="L27" s="6"/>
      <c r="M27" s="6"/>
      <c r="V27" s="9"/>
      <c r="W27" s="9"/>
      <c r="X27" s="9"/>
      <c r="Y27" s="9"/>
      <c r="Z27" s="122">
        <f>SUM(Z25:Z26)</f>
        <v>0.59599999999999997</v>
      </c>
      <c r="AA27" s="123">
        <f>SUM(AA25:AA26)</f>
        <v>0.47199999999999998</v>
      </c>
      <c r="AE27"/>
      <c r="AF27"/>
      <c r="AG27"/>
      <c r="AH27"/>
      <c r="AI27"/>
      <c r="AJ27"/>
    </row>
    <row r="28" spans="1:38" ht="15" thickBot="1" x14ac:dyDescent="0.25">
      <c r="A28" s="3" t="s">
        <v>63</v>
      </c>
      <c r="B28" s="11">
        <v>0.22500000000000001</v>
      </c>
      <c r="C28" s="34">
        <v>1</v>
      </c>
      <c r="E28" s="18">
        <f>C28*B28</f>
        <v>0.22500000000000001</v>
      </c>
      <c r="F28" s="12">
        <f>$M$1</f>
        <v>4</v>
      </c>
      <c r="G28" s="18">
        <f>E28/F28</f>
        <v>5.6250000000000001E-2</v>
      </c>
      <c r="H28" s="18"/>
      <c r="I28" s="143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AE28"/>
      <c r="AF28"/>
      <c r="AG28"/>
      <c r="AH28"/>
      <c r="AI28"/>
      <c r="AJ28"/>
      <c r="AK28"/>
      <c r="AL28"/>
    </row>
    <row r="29" spans="1:38" ht="15" thickBot="1" x14ac:dyDescent="0.25">
      <c r="A29" s="1" t="s">
        <v>318</v>
      </c>
      <c r="B29" s="15"/>
      <c r="C29" s="36"/>
      <c r="E29" s="17"/>
      <c r="F29" s="17"/>
      <c r="G29" s="17"/>
      <c r="H29" s="17"/>
      <c r="W29" s="137" t="s">
        <v>162</v>
      </c>
      <c r="X29" s="138" t="s">
        <v>163</v>
      </c>
      <c r="Y29" s="139" t="s">
        <v>294</v>
      </c>
      <c r="Z29" s="140" t="s">
        <v>162</v>
      </c>
      <c r="AA29" s="141" t="s">
        <v>163</v>
      </c>
      <c r="AE29"/>
      <c r="AF29"/>
      <c r="AG29"/>
      <c r="AH29"/>
      <c r="AI29"/>
      <c r="AJ29"/>
      <c r="AK29"/>
      <c r="AL29"/>
    </row>
    <row r="30" spans="1:38" ht="14.25" x14ac:dyDescent="0.2">
      <c r="A30" s="3" t="s">
        <v>62</v>
      </c>
      <c r="B30" s="11">
        <v>0.51400000000000001</v>
      </c>
      <c r="C30" s="34">
        <v>2</v>
      </c>
      <c r="E30" s="18">
        <f>C30*B30</f>
        <v>1.028</v>
      </c>
      <c r="F30" s="12">
        <f>$K$1</f>
        <v>4</v>
      </c>
      <c r="G30" s="18">
        <f>E30/F30</f>
        <v>0.25700000000000001</v>
      </c>
      <c r="H30" s="18">
        <f>LARGE(G30:G31,1)</f>
        <v>0.25700000000000001</v>
      </c>
      <c r="V30" s="86" t="s">
        <v>299</v>
      </c>
      <c r="W30" s="124">
        <v>0.124</v>
      </c>
      <c r="X30" s="125"/>
      <c r="Y30" s="126">
        <v>1</v>
      </c>
      <c r="Z30" s="127">
        <f>Y30*W30</f>
        <v>0.124</v>
      </c>
      <c r="AA30" s="128">
        <f>Y30*X30</f>
        <v>0</v>
      </c>
      <c r="AE30"/>
      <c r="AF30"/>
      <c r="AG30"/>
      <c r="AH30"/>
      <c r="AI30"/>
      <c r="AJ30"/>
      <c r="AK30"/>
      <c r="AL30"/>
    </row>
    <row r="31" spans="1:38" ht="15" thickBot="1" x14ac:dyDescent="0.25">
      <c r="A31" s="3" t="s">
        <v>63</v>
      </c>
      <c r="B31" s="11">
        <v>0.39</v>
      </c>
      <c r="C31" s="34">
        <v>2</v>
      </c>
      <c r="E31" s="18">
        <f>C31*B31</f>
        <v>0.78</v>
      </c>
      <c r="F31" s="12">
        <f>$M$1</f>
        <v>4</v>
      </c>
      <c r="G31" s="18">
        <f>E31/F31</f>
        <v>0.19500000000000001</v>
      </c>
      <c r="H31" s="18"/>
      <c r="V31" s="87">
        <v>91958</v>
      </c>
      <c r="W31" s="129">
        <v>0.39</v>
      </c>
      <c r="X31" s="130">
        <v>0.39</v>
      </c>
      <c r="Y31" s="131">
        <v>1</v>
      </c>
      <c r="Z31" s="132">
        <f>Y31*W31</f>
        <v>0.39</v>
      </c>
      <c r="AA31" s="133">
        <f>Y31*X31</f>
        <v>0.39</v>
      </c>
      <c r="AE31"/>
      <c r="AF31"/>
      <c r="AG31"/>
      <c r="AH31"/>
      <c r="AI31"/>
      <c r="AJ31"/>
      <c r="AK31"/>
      <c r="AL31"/>
    </row>
    <row r="32" spans="1:38" ht="15" thickBot="1" x14ac:dyDescent="0.25">
      <c r="A32" s="1" t="s">
        <v>306</v>
      </c>
      <c r="B32" s="15"/>
      <c r="C32" s="36"/>
      <c r="E32" s="17"/>
      <c r="F32" s="17"/>
      <c r="G32" s="17"/>
      <c r="H32" s="17"/>
      <c r="V32" s="9"/>
      <c r="W32" s="9"/>
      <c r="X32" s="9"/>
      <c r="Y32" s="9"/>
      <c r="Z32" s="122">
        <f>SUM(Z30:Z31)</f>
        <v>0.51400000000000001</v>
      </c>
      <c r="AA32" s="123">
        <f>SUM(AA30:AA31)</f>
        <v>0.39</v>
      </c>
      <c r="AE32"/>
      <c r="AF32"/>
      <c r="AG32"/>
      <c r="AH32"/>
      <c r="AI32"/>
      <c r="AJ32"/>
      <c r="AK32"/>
      <c r="AL32"/>
    </row>
    <row r="33" spans="1:39" ht="14.25" x14ac:dyDescent="0.2">
      <c r="A33" s="3" t="s">
        <v>62</v>
      </c>
      <c r="B33" s="11">
        <v>0.39</v>
      </c>
      <c r="C33" s="34">
        <v>1</v>
      </c>
      <c r="E33" s="18">
        <f t="shared" ref="E33:E34" si="0">C33*B33</f>
        <v>0.39</v>
      </c>
      <c r="F33" s="12">
        <f t="shared" ref="F33" si="1">$K$1</f>
        <v>4</v>
      </c>
      <c r="G33" s="18">
        <f t="shared" ref="G33:G34" si="2">E33/F33</f>
        <v>9.7500000000000003E-2</v>
      </c>
      <c r="H33" s="18">
        <f t="shared" ref="H33" si="3">LARGE(G33:G34,1)</f>
        <v>9.7500000000000003E-2</v>
      </c>
      <c r="AE33"/>
      <c r="AF33"/>
      <c r="AG33"/>
      <c r="AH33"/>
      <c r="AI33"/>
      <c r="AJ33"/>
      <c r="AK33"/>
      <c r="AL33"/>
    </row>
    <row r="34" spans="1:39" ht="15" thickBot="1" x14ac:dyDescent="0.25">
      <c r="A34" s="3" t="s">
        <v>63</v>
      </c>
      <c r="B34" s="11">
        <v>0.39</v>
      </c>
      <c r="C34" s="34">
        <v>1</v>
      </c>
      <c r="E34" s="18">
        <f t="shared" si="0"/>
        <v>0.39</v>
      </c>
      <c r="F34" s="12">
        <f t="shared" ref="F34" si="4">$M$1</f>
        <v>4</v>
      </c>
      <c r="G34" s="18">
        <f t="shared" si="2"/>
        <v>9.7500000000000003E-2</v>
      </c>
      <c r="H34" s="18"/>
      <c r="I34" s="143"/>
      <c r="J34" s="113"/>
      <c r="K34" s="113"/>
      <c r="L34" s="113"/>
      <c r="M34" s="113"/>
      <c r="N34" s="114"/>
      <c r="O34" s="114"/>
      <c r="P34" s="114"/>
      <c r="Q34" s="114"/>
      <c r="R34" s="114"/>
      <c r="S34" s="114"/>
      <c r="T34" s="114"/>
      <c r="U34" s="114"/>
      <c r="V34" s="114"/>
      <c r="AE34"/>
      <c r="AF34"/>
      <c r="AG34"/>
      <c r="AH34"/>
      <c r="AI34"/>
      <c r="AJ34"/>
      <c r="AK34"/>
      <c r="AL34"/>
    </row>
    <row r="35" spans="1:39" ht="15" thickBot="1" x14ac:dyDescent="0.25">
      <c r="A35" s="1" t="s">
        <v>319</v>
      </c>
      <c r="B35" s="15"/>
      <c r="C35" s="36"/>
      <c r="E35" s="17"/>
      <c r="F35" s="17"/>
      <c r="G35" s="17"/>
      <c r="H35" s="17"/>
      <c r="W35" s="137" t="s">
        <v>162</v>
      </c>
      <c r="X35" s="138" t="s">
        <v>163</v>
      </c>
      <c r="Y35" s="139" t="s">
        <v>294</v>
      </c>
      <c r="Z35" s="140" t="s">
        <v>162</v>
      </c>
      <c r="AA35" s="141" t="s">
        <v>163</v>
      </c>
      <c r="AE35"/>
      <c r="AF35"/>
      <c r="AG35"/>
      <c r="AH35"/>
      <c r="AI35"/>
      <c r="AJ35"/>
      <c r="AK35"/>
      <c r="AL35"/>
    </row>
    <row r="36" spans="1:39" ht="14.25" x14ac:dyDescent="0.2">
      <c r="A36" s="3" t="s">
        <v>62</v>
      </c>
      <c r="B36" s="11">
        <v>0.67900000000000005</v>
      </c>
      <c r="C36" s="34">
        <v>3</v>
      </c>
      <c r="E36" s="18">
        <f t="shared" ref="E36:E37" si="5">C36*B36</f>
        <v>2.0369999999999999</v>
      </c>
      <c r="F36" s="12">
        <f t="shared" ref="F36" si="6">$K$1</f>
        <v>4</v>
      </c>
      <c r="G36" s="18">
        <f t="shared" ref="G36:G37" si="7">E36/F36</f>
        <v>0.50924999999999998</v>
      </c>
      <c r="H36" s="18">
        <f t="shared" ref="H36" si="8">LARGE(G36:G37,1)</f>
        <v>0.50924999999999998</v>
      </c>
      <c r="V36" s="86" t="s">
        <v>299</v>
      </c>
      <c r="W36" s="124">
        <v>0.124</v>
      </c>
      <c r="X36" s="125"/>
      <c r="Y36" s="126">
        <v>1</v>
      </c>
      <c r="Z36" s="127">
        <f>Y36*W36</f>
        <v>0.124</v>
      </c>
      <c r="AA36" s="128">
        <f>Y36*X36</f>
        <v>0</v>
      </c>
      <c r="AE36"/>
      <c r="AF36"/>
      <c r="AG36"/>
      <c r="AH36"/>
      <c r="AI36"/>
      <c r="AJ36"/>
      <c r="AK36"/>
      <c r="AL36"/>
    </row>
    <row r="37" spans="1:39" ht="15" thickBot="1" x14ac:dyDescent="0.25">
      <c r="A37" s="3" t="s">
        <v>63</v>
      </c>
      <c r="B37" s="11">
        <v>0.55500000000000005</v>
      </c>
      <c r="C37" s="34">
        <v>3</v>
      </c>
      <c r="E37" s="18">
        <f t="shared" si="5"/>
        <v>1.665</v>
      </c>
      <c r="F37" s="12">
        <f t="shared" ref="F37" si="9">$M$1</f>
        <v>4</v>
      </c>
      <c r="G37" s="18">
        <f t="shared" si="7"/>
        <v>0.41625000000000001</v>
      </c>
      <c r="H37" s="18"/>
      <c r="V37" s="87">
        <v>91966</v>
      </c>
      <c r="W37" s="129">
        <v>0.55500000000000005</v>
      </c>
      <c r="X37" s="130">
        <v>0.55500000000000005</v>
      </c>
      <c r="Y37" s="131">
        <v>1</v>
      </c>
      <c r="Z37" s="132">
        <f>Y37*W37</f>
        <v>0.55500000000000005</v>
      </c>
      <c r="AA37" s="133">
        <f>Y37*X37</f>
        <v>0.55500000000000005</v>
      </c>
      <c r="AE37"/>
      <c r="AF37"/>
      <c r="AG37"/>
      <c r="AH37"/>
      <c r="AI37"/>
      <c r="AJ37"/>
    </row>
    <row r="38" spans="1:39" ht="15" thickBot="1" x14ac:dyDescent="0.25">
      <c r="A38" s="1" t="s">
        <v>307</v>
      </c>
      <c r="B38" s="15"/>
      <c r="C38" s="36"/>
      <c r="E38" s="17"/>
      <c r="F38" s="17"/>
      <c r="G38" s="17"/>
      <c r="H38" s="17"/>
      <c r="V38" s="9"/>
      <c r="W38" s="9"/>
      <c r="X38" s="9"/>
      <c r="Y38" s="9"/>
      <c r="Z38" s="122">
        <f>SUM(Z36:Z37)</f>
        <v>0.67900000000000005</v>
      </c>
      <c r="AA38" s="123">
        <f>SUM(AA36:AA37)</f>
        <v>0.55500000000000005</v>
      </c>
      <c r="AE38"/>
      <c r="AF38"/>
      <c r="AG38"/>
      <c r="AH38"/>
      <c r="AI38"/>
      <c r="AJ38"/>
    </row>
    <row r="39" spans="1:39" ht="14.25" x14ac:dyDescent="0.2">
      <c r="A39" s="3" t="s">
        <v>62</v>
      </c>
      <c r="B39" s="11">
        <v>0.55500000000000005</v>
      </c>
      <c r="C39" s="34">
        <v>1</v>
      </c>
      <c r="E39" s="18">
        <f t="shared" ref="E39:E40" si="10">C39*B39</f>
        <v>0.55500000000000005</v>
      </c>
      <c r="F39" s="12">
        <f t="shared" ref="F39" si="11">$K$1</f>
        <v>4</v>
      </c>
      <c r="G39" s="18">
        <f t="shared" ref="G39:G40" si="12">E39/F39</f>
        <v>0.13875000000000001</v>
      </c>
      <c r="H39" s="18">
        <f t="shared" ref="H39" si="13">LARGE(G39:G40,1)</f>
        <v>0.13875000000000001</v>
      </c>
      <c r="AE39"/>
      <c r="AF39"/>
      <c r="AG39"/>
      <c r="AH39"/>
      <c r="AI39"/>
      <c r="AJ39"/>
    </row>
    <row r="40" spans="1:39" ht="14.25" x14ac:dyDescent="0.2">
      <c r="A40" s="3" t="s">
        <v>63</v>
      </c>
      <c r="B40" s="11">
        <v>0.55500000000000005</v>
      </c>
      <c r="C40" s="34">
        <v>1</v>
      </c>
      <c r="E40" s="18">
        <f t="shared" si="10"/>
        <v>0.55500000000000005</v>
      </c>
      <c r="F40" s="12">
        <f t="shared" ref="F40" si="14">$M$1</f>
        <v>4</v>
      </c>
      <c r="G40" s="18">
        <f t="shared" si="12"/>
        <v>0.13875000000000001</v>
      </c>
      <c r="H40" s="18"/>
      <c r="AE40"/>
      <c r="AF40"/>
      <c r="AG40"/>
      <c r="AH40"/>
      <c r="AI40"/>
      <c r="AJ40"/>
    </row>
    <row r="41" spans="1:39" ht="14.25" x14ac:dyDescent="0.2">
      <c r="A41" s="1" t="s">
        <v>308</v>
      </c>
      <c r="B41" s="15"/>
      <c r="C41" s="36"/>
      <c r="E41" s="17"/>
      <c r="F41" s="17"/>
      <c r="G41" s="17"/>
      <c r="H41" s="17"/>
      <c r="AE41"/>
      <c r="AF41"/>
      <c r="AG41"/>
      <c r="AH41"/>
      <c r="AI41"/>
      <c r="AJ41"/>
    </row>
    <row r="42" spans="1:39" ht="14.25" x14ac:dyDescent="0.2">
      <c r="A42" s="3" t="s">
        <v>62</v>
      </c>
      <c r="B42" s="11">
        <v>0.496</v>
      </c>
      <c r="C42" s="34">
        <v>12</v>
      </c>
      <c r="E42" s="18">
        <f t="shared" ref="E42:E43" si="15">C42*B42</f>
        <v>5.952</v>
      </c>
      <c r="F42" s="12">
        <f t="shared" ref="F42" si="16">$K$1</f>
        <v>4</v>
      </c>
      <c r="G42" s="18">
        <f t="shared" ref="G42:G43" si="17">E42/F42</f>
        <v>1.488</v>
      </c>
      <c r="H42" s="18">
        <f t="shared" ref="H42" si="18">LARGE(G42:G43,1)</f>
        <v>1.488</v>
      </c>
      <c r="AE42"/>
      <c r="AF42"/>
      <c r="AG42"/>
      <c r="AH42"/>
      <c r="AI42"/>
      <c r="AJ42"/>
    </row>
    <row r="43" spans="1:39" ht="14.25" x14ac:dyDescent="0.2">
      <c r="A43" s="3" t="s">
        <v>63</v>
      </c>
      <c r="B43" s="11">
        <v>0.496</v>
      </c>
      <c r="C43" s="34">
        <v>12</v>
      </c>
      <c r="E43" s="18">
        <f t="shared" si="15"/>
        <v>5.952</v>
      </c>
      <c r="F43" s="12">
        <f t="shared" ref="F43" si="19">$M$1</f>
        <v>4</v>
      </c>
      <c r="G43" s="18">
        <f t="shared" si="17"/>
        <v>1.488</v>
      </c>
      <c r="H43" s="18"/>
      <c r="AC43"/>
      <c r="AD43"/>
      <c r="AE43"/>
      <c r="AF43"/>
      <c r="AG43"/>
      <c r="AH43"/>
      <c r="AI43"/>
      <c r="AJ43"/>
      <c r="AK43"/>
      <c r="AL43"/>
      <c r="AM43"/>
    </row>
    <row r="44" spans="1:39" ht="14.25" x14ac:dyDescent="0.2">
      <c r="A44" s="1" t="s">
        <v>309</v>
      </c>
      <c r="B44" s="15"/>
      <c r="C44" s="36"/>
      <c r="E44" s="17"/>
      <c r="F44" s="17"/>
      <c r="G44" s="17"/>
      <c r="H44" s="17"/>
      <c r="AC44"/>
      <c r="AD44"/>
      <c r="AE44"/>
      <c r="AF44"/>
      <c r="AG44"/>
      <c r="AH44"/>
      <c r="AI44"/>
      <c r="AJ44"/>
      <c r="AK44"/>
      <c r="AL44"/>
      <c r="AM44"/>
    </row>
    <row r="45" spans="1:39" ht="14.25" x14ac:dyDescent="0.2">
      <c r="A45" s="3" t="s">
        <v>62</v>
      </c>
      <c r="B45" s="11">
        <v>0.23499999999999999</v>
      </c>
      <c r="C45" s="34">
        <v>4</v>
      </c>
      <c r="E45" s="18">
        <f t="shared" ref="E45:E46" si="20">C45*B45</f>
        <v>0.94</v>
      </c>
      <c r="F45" s="12">
        <f t="shared" ref="F45" si="21">$K$1</f>
        <v>4</v>
      </c>
      <c r="G45" s="18">
        <f t="shared" ref="G45:G46" si="22">E45/F45</f>
        <v>0.23499999999999999</v>
      </c>
      <c r="H45" s="18">
        <f t="shared" ref="H45" si="23">LARGE(G45:G46,1)</f>
        <v>0.23499999999999999</v>
      </c>
      <c r="AC45"/>
      <c r="AD45"/>
      <c r="AE45"/>
      <c r="AF45"/>
      <c r="AG45"/>
      <c r="AH45"/>
      <c r="AI45"/>
      <c r="AJ45"/>
      <c r="AK45"/>
      <c r="AL45"/>
      <c r="AM45"/>
    </row>
    <row r="46" spans="1:39" ht="15" thickBot="1" x14ac:dyDescent="0.25">
      <c r="A46" s="3" t="s">
        <v>63</v>
      </c>
      <c r="B46" s="11">
        <v>0.23499999999999999</v>
      </c>
      <c r="C46" s="34">
        <v>4</v>
      </c>
      <c r="E46" s="18">
        <f t="shared" si="20"/>
        <v>0.94</v>
      </c>
      <c r="F46" s="12">
        <f t="shared" ref="F46" si="24">$M$1</f>
        <v>4</v>
      </c>
      <c r="G46" s="18">
        <f t="shared" si="22"/>
        <v>0.23499999999999999</v>
      </c>
      <c r="H46" s="18"/>
      <c r="I46" s="143"/>
      <c r="J46" s="113"/>
      <c r="K46" s="113"/>
      <c r="L46" s="113"/>
      <c r="M46" s="113"/>
      <c r="N46" s="114"/>
      <c r="O46" s="114"/>
      <c r="P46" s="114"/>
      <c r="Q46" s="114"/>
      <c r="R46" s="114"/>
      <c r="S46" s="114"/>
      <c r="T46" s="114"/>
      <c r="U46" s="114"/>
      <c r="V46" s="114"/>
      <c r="AC46"/>
      <c r="AD46"/>
      <c r="AE46"/>
      <c r="AF46"/>
      <c r="AG46"/>
      <c r="AH46"/>
      <c r="AI46"/>
      <c r="AJ46"/>
      <c r="AK46"/>
      <c r="AL46"/>
      <c r="AM46"/>
    </row>
    <row r="47" spans="1:39" ht="15" thickBot="1" x14ac:dyDescent="0.25">
      <c r="A47" s="1" t="s">
        <v>320</v>
      </c>
      <c r="B47" s="15"/>
      <c r="C47" s="36"/>
      <c r="E47" s="17"/>
      <c r="F47" s="17"/>
      <c r="G47" s="17"/>
      <c r="H47" s="17"/>
      <c r="W47" s="137" t="s">
        <v>162</v>
      </c>
      <c r="X47" s="138" t="s">
        <v>163</v>
      </c>
      <c r="Y47" s="139" t="s">
        <v>294</v>
      </c>
      <c r="Z47" s="140" t="s">
        <v>162</v>
      </c>
      <c r="AA47" s="141" t="s">
        <v>163</v>
      </c>
      <c r="AC47"/>
      <c r="AD47"/>
      <c r="AE47"/>
      <c r="AF47"/>
      <c r="AG47"/>
      <c r="AH47"/>
      <c r="AI47"/>
      <c r="AJ47"/>
      <c r="AK47"/>
      <c r="AL47"/>
      <c r="AM47"/>
    </row>
    <row r="48" spans="1:39" ht="14.25" x14ac:dyDescent="0.2">
      <c r="A48" s="3" t="s">
        <v>62</v>
      </c>
      <c r="B48" s="11">
        <v>0.62</v>
      </c>
      <c r="C48" s="34">
        <v>1</v>
      </c>
      <c r="E48" s="18">
        <f t="shared" ref="E48:E49" si="25">C48*B48</f>
        <v>0.62</v>
      </c>
      <c r="F48" s="12">
        <f t="shared" ref="F48" si="26">$K$1</f>
        <v>4</v>
      </c>
      <c r="G48" s="18">
        <f t="shared" ref="G48:G49" si="27">E48/F48</f>
        <v>0.155</v>
      </c>
      <c r="H48" s="18">
        <f t="shared" ref="H48" si="28">LARGE(G48:G49,1)</f>
        <v>0.155</v>
      </c>
      <c r="V48" s="86" t="s">
        <v>299</v>
      </c>
      <c r="W48" s="124">
        <v>0.124</v>
      </c>
      <c r="X48" s="125"/>
      <c r="Y48" s="126">
        <v>1</v>
      </c>
      <c r="Z48" s="127">
        <f>Y48*W48</f>
        <v>0.124</v>
      </c>
      <c r="AA48" s="128">
        <f>Y48*X48</f>
        <v>0</v>
      </c>
      <c r="AC48"/>
      <c r="AD48"/>
      <c r="AE48"/>
      <c r="AF48"/>
      <c r="AG48"/>
      <c r="AH48"/>
      <c r="AI48"/>
      <c r="AJ48"/>
      <c r="AK48"/>
      <c r="AL48"/>
      <c r="AM48"/>
    </row>
    <row r="49" spans="1:39" ht="15" thickBot="1" x14ac:dyDescent="0.25">
      <c r="A49" s="3" t="s">
        <v>63</v>
      </c>
      <c r="B49" s="11">
        <v>0.496</v>
      </c>
      <c r="C49" s="34">
        <v>1</v>
      </c>
      <c r="E49" s="18">
        <f t="shared" si="25"/>
        <v>0.496</v>
      </c>
      <c r="F49" s="12">
        <f t="shared" ref="F49" si="29">$M$1</f>
        <v>4</v>
      </c>
      <c r="G49" s="18">
        <f t="shared" si="27"/>
        <v>0.124</v>
      </c>
      <c r="H49" s="18"/>
      <c r="I49" s="143"/>
      <c r="J49" s="113"/>
      <c r="V49" s="87">
        <v>91990</v>
      </c>
      <c r="W49" s="129">
        <v>0.496</v>
      </c>
      <c r="X49" s="130">
        <v>0.496</v>
      </c>
      <c r="Y49" s="131">
        <v>1</v>
      </c>
      <c r="Z49" s="132">
        <f>Y49*W49</f>
        <v>0.496</v>
      </c>
      <c r="AA49" s="133">
        <f>Y49*X49</f>
        <v>0.496</v>
      </c>
      <c r="AC49"/>
      <c r="AD49"/>
      <c r="AE49"/>
      <c r="AF49"/>
      <c r="AG49"/>
      <c r="AH49"/>
      <c r="AI49"/>
      <c r="AJ49"/>
      <c r="AK49"/>
      <c r="AL49"/>
      <c r="AM49"/>
    </row>
    <row r="50" spans="1:39" ht="15" thickBot="1" x14ac:dyDescent="0.25">
      <c r="A50" s="1" t="s">
        <v>321</v>
      </c>
      <c r="B50" s="15"/>
      <c r="C50" s="36"/>
      <c r="E50" s="17"/>
      <c r="F50" s="17"/>
      <c r="G50" s="17"/>
      <c r="H50" s="17"/>
      <c r="K50" s="115"/>
      <c r="L50" s="113"/>
      <c r="M50" s="113"/>
      <c r="N50" s="114"/>
      <c r="O50" s="114"/>
      <c r="P50" s="114"/>
      <c r="Q50" s="114"/>
      <c r="R50" s="114"/>
      <c r="S50" s="114"/>
      <c r="T50" s="114"/>
      <c r="U50" s="114"/>
      <c r="V50" s="113"/>
      <c r="W50" s="9"/>
      <c r="X50" s="9"/>
      <c r="Y50" s="9"/>
      <c r="Z50" s="122">
        <f>SUM(Z48:Z49)</f>
        <v>0.62</v>
      </c>
      <c r="AA50" s="123">
        <f>SUM(AA48:AA49)</f>
        <v>0.496</v>
      </c>
      <c r="AC50"/>
      <c r="AD50"/>
      <c r="AE50"/>
      <c r="AF50"/>
      <c r="AG50"/>
      <c r="AH50"/>
      <c r="AI50"/>
      <c r="AJ50"/>
      <c r="AK50"/>
      <c r="AL50"/>
      <c r="AM50"/>
    </row>
    <row r="51" spans="1:39" ht="15" thickBot="1" x14ac:dyDescent="0.25">
      <c r="A51" s="3" t="s">
        <v>62</v>
      </c>
      <c r="B51" s="11">
        <v>0.432</v>
      </c>
      <c r="C51" s="34">
        <v>11</v>
      </c>
      <c r="E51" s="18">
        <f t="shared" ref="E51:E52" si="30">C51*B51</f>
        <v>4.7519999999999998</v>
      </c>
      <c r="F51" s="12">
        <f t="shared" ref="F51" si="31">$K$1</f>
        <v>4</v>
      </c>
      <c r="G51" s="18">
        <f t="shared" ref="G51:G52" si="32">E51/F51</f>
        <v>1.1879999999999999</v>
      </c>
      <c r="H51" s="18">
        <f t="shared" ref="H51" si="33">LARGE(G51:G52,1)</f>
        <v>1.1879999999999999</v>
      </c>
      <c r="W51" s="137" t="s">
        <v>162</v>
      </c>
      <c r="X51" s="138" t="s">
        <v>163</v>
      </c>
      <c r="Y51" s="139" t="s">
        <v>294</v>
      </c>
      <c r="Z51" s="140" t="s">
        <v>162</v>
      </c>
      <c r="AA51" s="141" t="s">
        <v>163</v>
      </c>
      <c r="AC51"/>
      <c r="AD51"/>
      <c r="AE51"/>
      <c r="AF51"/>
      <c r="AG51"/>
      <c r="AH51"/>
      <c r="AI51"/>
      <c r="AJ51"/>
      <c r="AK51"/>
      <c r="AL51"/>
      <c r="AM51"/>
    </row>
    <row r="52" spans="1:39" ht="14.25" x14ac:dyDescent="0.2">
      <c r="A52" s="3" t="s">
        <v>63</v>
      </c>
      <c r="B52" s="11">
        <v>0.308</v>
      </c>
      <c r="C52" s="34">
        <v>11</v>
      </c>
      <c r="E52" s="18">
        <f t="shared" si="30"/>
        <v>3.3879999999999999</v>
      </c>
      <c r="F52" s="12">
        <f t="shared" ref="F52" si="34">$M$1</f>
        <v>4</v>
      </c>
      <c r="G52" s="18">
        <f t="shared" si="32"/>
        <v>0.84699999999999998</v>
      </c>
      <c r="H52" s="18"/>
      <c r="I52" s="143"/>
      <c r="J52" s="113"/>
      <c r="V52" s="86" t="s">
        <v>299</v>
      </c>
      <c r="W52" s="124">
        <v>0.124</v>
      </c>
      <c r="X52" s="125"/>
      <c r="Y52" s="126">
        <v>1</v>
      </c>
      <c r="Z52" s="127">
        <f>Y52*W52</f>
        <v>0.124</v>
      </c>
      <c r="AA52" s="128">
        <f>Y52*X52</f>
        <v>0</v>
      </c>
      <c r="AC52"/>
      <c r="AD52"/>
      <c r="AE52"/>
      <c r="AF52"/>
      <c r="AG52"/>
      <c r="AH52"/>
      <c r="AI52"/>
      <c r="AJ52"/>
      <c r="AK52"/>
      <c r="AL52"/>
      <c r="AM52"/>
    </row>
    <row r="53" spans="1:39" ht="15" thickBot="1" x14ac:dyDescent="0.25">
      <c r="A53" s="1" t="s">
        <v>322</v>
      </c>
      <c r="B53" s="15"/>
      <c r="C53" s="36"/>
      <c r="E53" s="17"/>
      <c r="F53" s="17"/>
      <c r="G53" s="17"/>
      <c r="H53" s="17"/>
      <c r="K53" s="144"/>
      <c r="V53" s="87">
        <v>91994</v>
      </c>
      <c r="W53" s="129">
        <v>0.308</v>
      </c>
      <c r="X53" s="130">
        <v>0.308</v>
      </c>
      <c r="Y53" s="131">
        <v>1</v>
      </c>
      <c r="Z53" s="132">
        <f>Y53*W53</f>
        <v>0.308</v>
      </c>
      <c r="AA53" s="133">
        <f>Y53*X53</f>
        <v>0.308</v>
      </c>
      <c r="AE53"/>
      <c r="AF53"/>
      <c r="AG53"/>
      <c r="AH53"/>
      <c r="AI53"/>
      <c r="AJ53"/>
    </row>
    <row r="54" spans="1:39" ht="15" thickBot="1" x14ac:dyDescent="0.25">
      <c r="A54" s="3" t="s">
        <v>62</v>
      </c>
      <c r="B54" s="11">
        <v>0.35899999999999999</v>
      </c>
      <c r="C54" s="34">
        <v>4</v>
      </c>
      <c r="E54" s="18">
        <f t="shared" ref="E54:E55" si="35">C54*B54</f>
        <v>1.4359999999999999</v>
      </c>
      <c r="F54" s="12">
        <f t="shared" ref="F54:F69" si="36">$K$1</f>
        <v>4</v>
      </c>
      <c r="G54" s="18">
        <f t="shared" ref="G54:G55" si="37">E54/F54</f>
        <v>0.35899999999999999</v>
      </c>
      <c r="H54" s="18">
        <f t="shared" ref="H54:H66" si="38">LARGE(G54:G55,1)</f>
        <v>0.35899999999999999</v>
      </c>
      <c r="K54" s="115"/>
      <c r="L54" s="113"/>
      <c r="M54" s="113"/>
      <c r="N54" s="114"/>
      <c r="O54" s="114"/>
      <c r="P54" s="114"/>
      <c r="Q54" s="114"/>
      <c r="R54" s="114"/>
      <c r="S54" s="114"/>
      <c r="T54" s="114"/>
      <c r="U54" s="114"/>
      <c r="V54" s="113"/>
      <c r="W54" s="9"/>
      <c r="X54" s="9"/>
      <c r="Y54" s="9"/>
      <c r="Z54" s="122">
        <f>SUM(Z52:Z53)</f>
        <v>0.432</v>
      </c>
      <c r="AA54" s="123">
        <f>SUM(AA52:AA53)</f>
        <v>0.308</v>
      </c>
      <c r="AE54"/>
      <c r="AF54"/>
      <c r="AG54"/>
      <c r="AH54"/>
      <c r="AI54"/>
      <c r="AJ54"/>
    </row>
    <row r="55" spans="1:39" ht="15" thickBot="1" x14ac:dyDescent="0.25">
      <c r="A55" s="3" t="s">
        <v>63</v>
      </c>
      <c r="B55" s="11">
        <v>0.23499999999999999</v>
      </c>
      <c r="C55" s="34">
        <v>4</v>
      </c>
      <c r="E55" s="18">
        <f t="shared" si="35"/>
        <v>0.94</v>
      </c>
      <c r="F55" s="12">
        <f t="shared" ref="F55:F67" si="39">$M$1</f>
        <v>4</v>
      </c>
      <c r="G55" s="18">
        <f t="shared" si="37"/>
        <v>0.23499999999999999</v>
      </c>
      <c r="H55" s="18"/>
      <c r="I55" s="114"/>
      <c r="J55" s="113"/>
      <c r="K55" s="113"/>
      <c r="W55" s="137" t="s">
        <v>162</v>
      </c>
      <c r="X55" s="138" t="s">
        <v>163</v>
      </c>
      <c r="Y55" s="139" t="s">
        <v>294</v>
      </c>
      <c r="Z55" s="140" t="s">
        <v>162</v>
      </c>
      <c r="AA55" s="141" t="s">
        <v>163</v>
      </c>
      <c r="AE55"/>
      <c r="AF55"/>
      <c r="AG55"/>
      <c r="AH55"/>
      <c r="AI55"/>
      <c r="AJ55"/>
    </row>
    <row r="56" spans="1:39" ht="14.25" x14ac:dyDescent="0.2">
      <c r="A56" s="1" t="s">
        <v>323</v>
      </c>
      <c r="B56" s="15"/>
      <c r="C56" s="36"/>
      <c r="E56" s="17"/>
      <c r="F56" s="17"/>
      <c r="G56" s="17"/>
      <c r="H56" s="17"/>
      <c r="L56" s="144"/>
      <c r="V56" s="86" t="s">
        <v>299</v>
      </c>
      <c r="W56" s="124">
        <v>0.124</v>
      </c>
      <c r="X56" s="125"/>
      <c r="Y56" s="126">
        <v>1</v>
      </c>
      <c r="Z56" s="127">
        <f>Y56*W56</f>
        <v>0.124</v>
      </c>
      <c r="AA56" s="128">
        <f>Y56*X56</f>
        <v>0</v>
      </c>
      <c r="AE56"/>
      <c r="AF56"/>
      <c r="AG56"/>
      <c r="AH56"/>
      <c r="AI56"/>
      <c r="AJ56"/>
    </row>
    <row r="57" spans="1:39" ht="15" thickBot="1" x14ac:dyDescent="0.25">
      <c r="A57" s="3" t="s">
        <v>62</v>
      </c>
      <c r="B57" s="11">
        <v>0.62</v>
      </c>
      <c r="C57" s="34">
        <v>12</v>
      </c>
      <c r="E57" s="18">
        <f t="shared" ref="E57:E58" si="40">C57*B57</f>
        <v>7.4399999999999995</v>
      </c>
      <c r="F57" s="12">
        <f t="shared" si="36"/>
        <v>4</v>
      </c>
      <c r="G57" s="18">
        <f t="shared" ref="G57:G58" si="41">E57/F57</f>
        <v>1.8599999999999999</v>
      </c>
      <c r="H57" s="18">
        <f t="shared" si="38"/>
        <v>1.8599999999999999</v>
      </c>
      <c r="L57" s="144"/>
      <c r="V57" s="87">
        <v>91998</v>
      </c>
      <c r="W57" s="129">
        <v>0.23499999999999999</v>
      </c>
      <c r="X57" s="130">
        <v>0.23499999999999999</v>
      </c>
      <c r="Y57" s="131">
        <v>1</v>
      </c>
      <c r="Z57" s="132">
        <f>Y57*W57</f>
        <v>0.23499999999999999</v>
      </c>
      <c r="AA57" s="133">
        <f>Y57*X57</f>
        <v>0.23499999999999999</v>
      </c>
      <c r="AE57"/>
      <c r="AF57"/>
      <c r="AG57"/>
      <c r="AH57"/>
      <c r="AI57"/>
      <c r="AJ57"/>
    </row>
    <row r="58" spans="1:39" ht="15" thickBot="1" x14ac:dyDescent="0.25">
      <c r="A58" s="3" t="s">
        <v>63</v>
      </c>
      <c r="B58" s="11">
        <v>0.496</v>
      </c>
      <c r="C58" s="34">
        <v>12</v>
      </c>
      <c r="E58" s="18">
        <f t="shared" si="40"/>
        <v>5.952</v>
      </c>
      <c r="F58" s="12">
        <f t="shared" si="39"/>
        <v>4</v>
      </c>
      <c r="G58" s="18">
        <f t="shared" si="41"/>
        <v>1.488</v>
      </c>
      <c r="H58" s="18"/>
      <c r="I58" s="143"/>
      <c r="J58" s="113"/>
      <c r="L58" s="115"/>
      <c r="M58" s="113"/>
      <c r="N58" s="114"/>
      <c r="O58" s="114"/>
      <c r="P58" s="114"/>
      <c r="Q58" s="114"/>
      <c r="R58" s="114"/>
      <c r="S58" s="114"/>
      <c r="T58" s="114"/>
      <c r="U58" s="114"/>
      <c r="V58" s="113"/>
      <c r="W58" s="9"/>
      <c r="X58" s="9"/>
      <c r="Y58" s="9"/>
      <c r="Z58" s="122">
        <f>SUM(Z56:Z57)</f>
        <v>0.35899999999999999</v>
      </c>
      <c r="AA58" s="123">
        <f>SUM(AA56:AA57)</f>
        <v>0.23499999999999999</v>
      </c>
      <c r="AE58"/>
      <c r="AF58"/>
      <c r="AG58"/>
      <c r="AH58"/>
      <c r="AI58"/>
      <c r="AJ58"/>
    </row>
    <row r="59" spans="1:39" ht="15" thickBot="1" x14ac:dyDescent="0.25">
      <c r="A59" s="1" t="s">
        <v>324</v>
      </c>
      <c r="B59" s="15"/>
      <c r="C59" s="36"/>
      <c r="E59" s="17"/>
      <c r="F59" s="17"/>
      <c r="G59" s="17"/>
      <c r="H59" s="17"/>
      <c r="K59" s="144"/>
      <c r="W59" s="137" t="s">
        <v>162</v>
      </c>
      <c r="X59" s="138" t="s">
        <v>163</v>
      </c>
      <c r="Y59" s="139" t="s">
        <v>294</v>
      </c>
      <c r="Z59" s="140" t="s">
        <v>162</v>
      </c>
      <c r="AA59" s="141" t="s">
        <v>163</v>
      </c>
      <c r="AE59"/>
      <c r="AF59"/>
      <c r="AG59"/>
      <c r="AH59"/>
      <c r="AI59"/>
      <c r="AJ59"/>
    </row>
    <row r="60" spans="1:39" ht="14.25" x14ac:dyDescent="0.2">
      <c r="A60" s="3" t="s">
        <v>62</v>
      </c>
      <c r="B60" s="11">
        <v>0.35899999999999999</v>
      </c>
      <c r="C60" s="34">
        <v>9</v>
      </c>
      <c r="E60" s="18">
        <f t="shared" ref="E60:E61" si="42">C60*B60</f>
        <v>3.2309999999999999</v>
      </c>
      <c r="F60" s="12">
        <f t="shared" si="36"/>
        <v>4</v>
      </c>
      <c r="G60" s="18">
        <f t="shared" ref="G60:G61" si="43">E60/F60</f>
        <v>0.80774999999999997</v>
      </c>
      <c r="H60" s="18">
        <f t="shared" si="38"/>
        <v>0.80774999999999997</v>
      </c>
      <c r="K60" s="144"/>
      <c r="V60" s="86" t="s">
        <v>299</v>
      </c>
      <c r="W60" s="124">
        <v>0.124</v>
      </c>
      <c r="X60" s="125"/>
      <c r="Y60" s="126">
        <v>1</v>
      </c>
      <c r="Z60" s="127">
        <f>Y60*W60</f>
        <v>0.124</v>
      </c>
      <c r="AA60" s="128">
        <f>Y60*X60</f>
        <v>0</v>
      </c>
      <c r="AE60"/>
      <c r="AF60"/>
      <c r="AG60"/>
      <c r="AH60"/>
      <c r="AI60"/>
      <c r="AJ60"/>
    </row>
    <row r="61" spans="1:39" ht="15" thickBot="1" x14ac:dyDescent="0.25">
      <c r="A61" s="3" t="s">
        <v>63</v>
      </c>
      <c r="B61" s="11">
        <v>0.23499999999999999</v>
      </c>
      <c r="C61" s="34">
        <v>9</v>
      </c>
      <c r="E61" s="18">
        <f t="shared" si="42"/>
        <v>2.1149999999999998</v>
      </c>
      <c r="F61" s="12">
        <f t="shared" si="39"/>
        <v>4</v>
      </c>
      <c r="G61" s="18">
        <f t="shared" si="43"/>
        <v>0.52874999999999994</v>
      </c>
      <c r="H61" s="18"/>
      <c r="I61" s="146"/>
      <c r="K61" s="144"/>
      <c r="V61" s="87">
        <v>91990</v>
      </c>
      <c r="W61" s="129">
        <v>0.496</v>
      </c>
      <c r="X61" s="130">
        <v>0.496</v>
      </c>
      <c r="Y61" s="131">
        <v>1</v>
      </c>
      <c r="Z61" s="132">
        <f>Y61*W61</f>
        <v>0.496</v>
      </c>
      <c r="AA61" s="133">
        <f>Y61*X61</f>
        <v>0.496</v>
      </c>
      <c r="AE61"/>
      <c r="AF61"/>
      <c r="AG61"/>
      <c r="AH61"/>
      <c r="AI61"/>
      <c r="AJ61"/>
    </row>
    <row r="62" spans="1:39" ht="15" thickBot="1" x14ac:dyDescent="0.25">
      <c r="A62" s="1" t="s">
        <v>310</v>
      </c>
      <c r="B62" s="15"/>
      <c r="C62" s="36"/>
      <c r="E62" s="17"/>
      <c r="F62" s="17"/>
      <c r="G62" s="17"/>
      <c r="H62" s="17"/>
      <c r="I62" s="146"/>
      <c r="J62" s="145"/>
      <c r="K62" s="115"/>
      <c r="L62" s="113"/>
      <c r="M62" s="113"/>
      <c r="N62" s="114"/>
      <c r="O62" s="114"/>
      <c r="P62" s="114"/>
      <c r="Q62" s="114"/>
      <c r="R62" s="114"/>
      <c r="S62" s="114"/>
      <c r="T62" s="114"/>
      <c r="U62" s="114"/>
      <c r="V62" s="113"/>
      <c r="W62" s="9"/>
      <c r="X62" s="9"/>
      <c r="Y62" s="9"/>
      <c r="Z62" s="122">
        <f>SUM(Z60:Z61)</f>
        <v>0.62</v>
      </c>
      <c r="AA62" s="123">
        <f>SUM(AA60:AA61)</f>
        <v>0.496</v>
      </c>
      <c r="AE62"/>
      <c r="AF62"/>
      <c r="AG62"/>
      <c r="AH62"/>
      <c r="AI62"/>
      <c r="AJ62"/>
      <c r="AK62"/>
    </row>
    <row r="63" spans="1:39" ht="15" thickBot="1" x14ac:dyDescent="0.25">
      <c r="A63" s="3" t="s">
        <v>62</v>
      </c>
      <c r="B63" s="11">
        <v>0.55500000000000005</v>
      </c>
      <c r="C63" s="34">
        <v>1</v>
      </c>
      <c r="E63" s="18">
        <f t="shared" ref="E63:E64" si="44">C63*B63</f>
        <v>0.55500000000000005</v>
      </c>
      <c r="F63" s="12">
        <f t="shared" si="36"/>
        <v>4</v>
      </c>
      <c r="G63" s="18">
        <f t="shared" ref="G63:G64" si="45">E63/F63</f>
        <v>0.13875000000000001</v>
      </c>
      <c r="H63" s="18">
        <f t="shared" si="38"/>
        <v>0.13875000000000001</v>
      </c>
      <c r="W63" s="137" t="s">
        <v>162</v>
      </c>
      <c r="X63" s="138" t="s">
        <v>163</v>
      </c>
      <c r="Y63" s="139" t="s">
        <v>294</v>
      </c>
      <c r="Z63" s="140" t="s">
        <v>162</v>
      </c>
      <c r="AA63" s="141" t="s">
        <v>163</v>
      </c>
      <c r="AE63"/>
      <c r="AF63"/>
      <c r="AG63"/>
      <c r="AH63"/>
      <c r="AI63"/>
      <c r="AJ63"/>
      <c r="AK63"/>
    </row>
    <row r="64" spans="1:39" ht="14.25" x14ac:dyDescent="0.2">
      <c r="A64" s="3" t="s">
        <v>63</v>
      </c>
      <c r="B64" s="11">
        <v>0.55500000000000005</v>
      </c>
      <c r="C64" s="34">
        <v>1</v>
      </c>
      <c r="E64" s="18">
        <f t="shared" si="44"/>
        <v>0.55500000000000005</v>
      </c>
      <c r="F64" s="12">
        <f t="shared" si="39"/>
        <v>4</v>
      </c>
      <c r="G64" s="18">
        <f t="shared" si="45"/>
        <v>0.13875000000000001</v>
      </c>
      <c r="H64" s="18"/>
      <c r="V64" s="86" t="s">
        <v>299</v>
      </c>
      <c r="W64" s="124">
        <v>0.124</v>
      </c>
      <c r="X64" s="125"/>
      <c r="Y64" s="126">
        <v>1</v>
      </c>
      <c r="Z64" s="127">
        <f>Y64*W64</f>
        <v>0.124</v>
      </c>
      <c r="AA64" s="128">
        <f>Y64*X64</f>
        <v>0</v>
      </c>
      <c r="AE64"/>
      <c r="AF64"/>
      <c r="AG64"/>
      <c r="AH64"/>
      <c r="AI64"/>
      <c r="AJ64"/>
      <c r="AK64"/>
    </row>
    <row r="65" spans="1:37" ht="15" thickBot="1" x14ac:dyDescent="0.25">
      <c r="A65" s="1" t="s">
        <v>311</v>
      </c>
      <c r="B65" s="15"/>
      <c r="C65" s="36"/>
      <c r="E65" s="17"/>
      <c r="F65" s="17"/>
      <c r="G65" s="17"/>
      <c r="H65" s="17"/>
      <c r="V65" s="87">
        <v>91998</v>
      </c>
      <c r="W65" s="129">
        <v>0.23499999999999999</v>
      </c>
      <c r="X65" s="130">
        <v>0.23499999999999999</v>
      </c>
      <c r="Y65" s="131">
        <v>1</v>
      </c>
      <c r="Z65" s="132">
        <f>Y65*W65</f>
        <v>0.23499999999999999</v>
      </c>
      <c r="AA65" s="133">
        <f>Y65*X65</f>
        <v>0.23499999999999999</v>
      </c>
      <c r="AE65"/>
      <c r="AF65"/>
      <c r="AG65"/>
      <c r="AH65"/>
      <c r="AI65"/>
      <c r="AJ65"/>
      <c r="AK65"/>
    </row>
    <row r="66" spans="1:37" ht="15" thickBot="1" x14ac:dyDescent="0.25">
      <c r="A66" s="3" t="s">
        <v>62</v>
      </c>
      <c r="B66" s="11">
        <v>0.40899999999999997</v>
      </c>
      <c r="C66" s="34">
        <v>72</v>
      </c>
      <c r="E66" s="18">
        <f t="shared" ref="E66:E67" si="46">C66*B66</f>
        <v>29.447999999999997</v>
      </c>
      <c r="F66" s="12">
        <f t="shared" si="36"/>
        <v>4</v>
      </c>
      <c r="G66" s="18">
        <f t="shared" ref="G66:G67" si="47">E66/F66</f>
        <v>7.3619999999999992</v>
      </c>
      <c r="H66" s="18">
        <f t="shared" si="38"/>
        <v>7.3619999999999992</v>
      </c>
      <c r="V66" s="9"/>
      <c r="W66" s="9"/>
      <c r="X66" s="9"/>
      <c r="Y66" s="9"/>
      <c r="Z66" s="122">
        <f>SUM(Z64:Z65)</f>
        <v>0.35899999999999999</v>
      </c>
      <c r="AA66" s="123">
        <f>SUM(AA64:AA65)</f>
        <v>0.23499999999999999</v>
      </c>
      <c r="AE66"/>
      <c r="AF66"/>
      <c r="AG66"/>
      <c r="AH66"/>
      <c r="AI66"/>
      <c r="AJ66"/>
      <c r="AK66"/>
    </row>
    <row r="67" spans="1:37" ht="15" thickBot="1" x14ac:dyDescent="0.25">
      <c r="A67" s="3" t="s">
        <v>63</v>
      </c>
      <c r="B67" s="11">
        <v>0.40899999999999997</v>
      </c>
      <c r="C67" s="34">
        <v>72</v>
      </c>
      <c r="E67" s="18">
        <f t="shared" si="46"/>
        <v>29.447999999999997</v>
      </c>
      <c r="F67" s="12">
        <f t="shared" si="39"/>
        <v>4</v>
      </c>
      <c r="G67" s="18">
        <f t="shared" si="47"/>
        <v>7.3619999999999992</v>
      </c>
      <c r="H67" s="18"/>
      <c r="I67" s="143"/>
      <c r="J67" s="113"/>
      <c r="K67" s="113"/>
      <c r="L67" s="113"/>
      <c r="M67" s="113"/>
      <c r="N67" s="114"/>
      <c r="O67" s="114"/>
      <c r="P67" s="114"/>
      <c r="Q67" s="114"/>
      <c r="R67" s="114"/>
      <c r="S67" s="114"/>
      <c r="T67" s="114"/>
      <c r="U67" s="114"/>
      <c r="V67" s="114"/>
      <c r="AE67"/>
      <c r="AF67"/>
      <c r="AG67"/>
      <c r="AH67"/>
      <c r="AI67"/>
      <c r="AJ67"/>
      <c r="AK67"/>
    </row>
    <row r="68" spans="1:37" ht="15" thickBot="1" x14ac:dyDescent="0.25">
      <c r="A68" s="1" t="s">
        <v>325</v>
      </c>
      <c r="B68" s="15"/>
      <c r="C68" s="36"/>
      <c r="E68" s="17"/>
      <c r="F68" s="17"/>
      <c r="G68" s="17"/>
      <c r="H68" s="17"/>
      <c r="W68" s="137" t="s">
        <v>162</v>
      </c>
      <c r="X68" s="138" t="s">
        <v>163</v>
      </c>
      <c r="Y68" s="139" t="s">
        <v>294</v>
      </c>
      <c r="Z68" s="140" t="s">
        <v>162</v>
      </c>
      <c r="AA68" s="141" t="s">
        <v>163</v>
      </c>
      <c r="AE68"/>
      <c r="AF68"/>
      <c r="AG68"/>
      <c r="AH68"/>
      <c r="AI68"/>
      <c r="AJ68"/>
      <c r="AK68"/>
    </row>
    <row r="69" spans="1:37" ht="14.25" x14ac:dyDescent="0.2">
      <c r="A69" s="3" t="s">
        <v>62</v>
      </c>
      <c r="B69" s="11">
        <v>0.53299999999999992</v>
      </c>
      <c r="C69" s="34">
        <v>47</v>
      </c>
      <c r="E69" s="18">
        <f t="shared" ref="E69:E70" si="48">C69*B69</f>
        <v>25.050999999999995</v>
      </c>
      <c r="F69" s="12">
        <f t="shared" si="36"/>
        <v>4</v>
      </c>
      <c r="G69" s="18">
        <f t="shared" ref="G69:G70" si="49">E69/F69</f>
        <v>6.2627499999999987</v>
      </c>
      <c r="H69" s="18">
        <f t="shared" ref="H69" si="50">LARGE(G69:G70,1)</f>
        <v>6.2627499999999987</v>
      </c>
      <c r="V69" s="86" t="s">
        <v>299</v>
      </c>
      <c r="W69" s="124">
        <v>0.124</v>
      </c>
      <c r="X69" s="125"/>
      <c r="Y69" s="126">
        <v>1</v>
      </c>
      <c r="Z69" s="127">
        <f>Y69*W69</f>
        <v>0.124</v>
      </c>
      <c r="AA69" s="128">
        <f>Y69*X69</f>
        <v>0</v>
      </c>
      <c r="AE69"/>
      <c r="AF69"/>
      <c r="AG69"/>
      <c r="AH69"/>
      <c r="AI69"/>
      <c r="AJ69"/>
      <c r="AK69"/>
    </row>
    <row r="70" spans="1:37" ht="15" thickBot="1" x14ac:dyDescent="0.25">
      <c r="A70" s="3" t="s">
        <v>63</v>
      </c>
      <c r="B70" s="11">
        <v>0.40899999999999997</v>
      </c>
      <c r="C70" s="34">
        <v>47</v>
      </c>
      <c r="E70" s="18">
        <f t="shared" si="48"/>
        <v>19.222999999999999</v>
      </c>
      <c r="F70" s="12">
        <f t="shared" ref="F70" si="51">$M$1</f>
        <v>4</v>
      </c>
      <c r="G70" s="18">
        <f t="shared" si="49"/>
        <v>4.8057499999999997</v>
      </c>
      <c r="H70" s="18"/>
      <c r="I70" s="143"/>
      <c r="V70" s="87">
        <v>92006</v>
      </c>
      <c r="W70" s="129">
        <v>0.40899999999999997</v>
      </c>
      <c r="X70" s="130">
        <v>0.40899999999999997</v>
      </c>
      <c r="Y70" s="131">
        <v>1</v>
      </c>
      <c r="Z70" s="132">
        <f>Y70*W70</f>
        <v>0.40899999999999997</v>
      </c>
      <c r="AA70" s="133">
        <f>Y70*X70</f>
        <v>0.40899999999999997</v>
      </c>
      <c r="AE70"/>
      <c r="AF70"/>
      <c r="AG70"/>
      <c r="AH70"/>
      <c r="AI70"/>
      <c r="AJ70"/>
      <c r="AK70"/>
    </row>
    <row r="71" spans="1:37" ht="15" thickBot="1" x14ac:dyDescent="0.25">
      <c r="A71" s="1" t="s">
        <v>326</v>
      </c>
      <c r="B71" s="15"/>
      <c r="C71" s="36"/>
      <c r="E71" s="17"/>
      <c r="F71" s="17"/>
      <c r="G71" s="17"/>
      <c r="H71" s="17"/>
      <c r="J71" s="115"/>
      <c r="K71" s="113"/>
      <c r="L71" s="113"/>
      <c r="M71" s="113"/>
      <c r="N71" s="114"/>
      <c r="O71" s="114"/>
      <c r="P71" s="114"/>
      <c r="Q71" s="114"/>
      <c r="R71" s="114"/>
      <c r="S71" s="114"/>
      <c r="T71" s="114"/>
      <c r="U71" s="114"/>
      <c r="V71" s="113"/>
      <c r="W71" s="9"/>
      <c r="X71" s="9"/>
      <c r="Y71" s="9"/>
      <c r="Z71" s="122">
        <f>SUM(Z69:Z70)</f>
        <v>0.53299999999999992</v>
      </c>
      <c r="AA71" s="123">
        <f>SUM(AA69:AA70)</f>
        <v>0.40899999999999997</v>
      </c>
      <c r="AE71"/>
      <c r="AF71"/>
      <c r="AG71"/>
      <c r="AH71"/>
      <c r="AI71"/>
      <c r="AJ71"/>
      <c r="AK71"/>
    </row>
    <row r="72" spans="1:37" ht="15" thickBot="1" x14ac:dyDescent="0.25">
      <c r="A72" s="3" t="s">
        <v>62</v>
      </c>
      <c r="B72" s="11">
        <v>0.67900000000000005</v>
      </c>
      <c r="C72" s="34">
        <v>4</v>
      </c>
      <c r="E72" s="18">
        <f t="shared" ref="E72:E73" si="52">C72*B72</f>
        <v>2.7160000000000002</v>
      </c>
      <c r="F72" s="12">
        <f t="shared" ref="F72" si="53">$K$1</f>
        <v>4</v>
      </c>
      <c r="G72" s="18">
        <f t="shared" ref="G72:G73" si="54">E72/F72</f>
        <v>0.67900000000000005</v>
      </c>
      <c r="H72" s="18">
        <f t="shared" ref="H72" si="55">LARGE(G72:G73,1)</f>
        <v>0.67900000000000005</v>
      </c>
      <c r="W72" s="137" t="s">
        <v>162</v>
      </c>
      <c r="X72" s="138" t="s">
        <v>163</v>
      </c>
      <c r="Y72" s="139" t="s">
        <v>294</v>
      </c>
      <c r="Z72" s="140" t="s">
        <v>162</v>
      </c>
      <c r="AA72" s="141" t="s">
        <v>163</v>
      </c>
      <c r="AE72"/>
      <c r="AF72"/>
      <c r="AG72"/>
      <c r="AH72"/>
      <c r="AI72"/>
      <c r="AJ72"/>
      <c r="AK72"/>
    </row>
    <row r="73" spans="1:37" ht="14.25" x14ac:dyDescent="0.2">
      <c r="A73" s="3" t="s">
        <v>63</v>
      </c>
      <c r="B73" s="11">
        <v>0.55500000000000005</v>
      </c>
      <c r="C73" s="34">
        <v>4</v>
      </c>
      <c r="E73" s="18">
        <f t="shared" si="52"/>
        <v>2.2200000000000002</v>
      </c>
      <c r="F73" s="12">
        <f t="shared" ref="F73" si="56">$M$1</f>
        <v>4</v>
      </c>
      <c r="G73" s="18">
        <f t="shared" si="54"/>
        <v>0.55500000000000005</v>
      </c>
      <c r="H73" s="18"/>
      <c r="V73" s="86" t="s">
        <v>299</v>
      </c>
      <c r="W73" s="124">
        <v>0.124</v>
      </c>
      <c r="X73" s="125"/>
      <c r="Y73" s="126">
        <v>1</v>
      </c>
      <c r="Z73" s="127">
        <f>Y73*W73</f>
        <v>0.124</v>
      </c>
      <c r="AA73" s="128">
        <f>Y73*X73</f>
        <v>0</v>
      </c>
      <c r="AE73"/>
      <c r="AF73"/>
      <c r="AG73"/>
      <c r="AH73"/>
      <c r="AI73"/>
      <c r="AJ73"/>
      <c r="AK73"/>
    </row>
    <row r="74" spans="1:37" ht="15" thickBot="1" x14ac:dyDescent="0.25">
      <c r="A74" s="1" t="s">
        <v>312</v>
      </c>
      <c r="B74" s="15"/>
      <c r="C74" s="36"/>
      <c r="E74" s="17"/>
      <c r="F74" s="17"/>
      <c r="G74" s="17"/>
      <c r="H74" s="17"/>
      <c r="V74" s="87">
        <v>92002</v>
      </c>
      <c r="W74" s="129">
        <v>0.55500000000000005</v>
      </c>
      <c r="X74" s="130">
        <v>0.55500000000000005</v>
      </c>
      <c r="Y74" s="131">
        <v>1</v>
      </c>
      <c r="Z74" s="132">
        <f>Y74*W74</f>
        <v>0.55500000000000005</v>
      </c>
      <c r="AA74" s="133">
        <f>Y74*X74</f>
        <v>0.55500000000000005</v>
      </c>
      <c r="AE74"/>
      <c r="AF74"/>
      <c r="AG74"/>
      <c r="AH74"/>
      <c r="AI74"/>
      <c r="AJ74"/>
      <c r="AK74"/>
    </row>
    <row r="75" spans="1:37" ht="15" thickBot="1" x14ac:dyDescent="0.25">
      <c r="A75" s="3" t="s">
        <v>62</v>
      </c>
      <c r="B75" s="11">
        <v>5.0999999999999997E-2</v>
      </c>
      <c r="C75" s="34">
        <v>2</v>
      </c>
      <c r="E75" s="18">
        <f t="shared" ref="E75:E76" si="57">C75*B75</f>
        <v>0.10199999999999999</v>
      </c>
      <c r="F75" s="12">
        <f t="shared" ref="F75" si="58">$K$1</f>
        <v>4</v>
      </c>
      <c r="G75" s="18">
        <f t="shared" ref="G75:G76" si="59">E75/F75</f>
        <v>2.5499999999999998E-2</v>
      </c>
      <c r="H75" s="18">
        <f t="shared" ref="H75" si="60">LARGE(G75:G76,1)</f>
        <v>2.5499999999999998E-2</v>
      </c>
      <c r="V75" s="9"/>
      <c r="W75" s="9"/>
      <c r="X75" s="9"/>
      <c r="Y75" s="9"/>
      <c r="Z75" s="122">
        <f>SUM(Z73:Z74)</f>
        <v>0.67900000000000005</v>
      </c>
      <c r="AA75" s="123">
        <f>SUM(AA73:AA74)</f>
        <v>0.55500000000000005</v>
      </c>
      <c r="AE75"/>
      <c r="AF75"/>
      <c r="AG75"/>
      <c r="AH75"/>
      <c r="AI75"/>
      <c r="AJ75"/>
    </row>
    <row r="76" spans="1:37" ht="14.25" x14ac:dyDescent="0.2">
      <c r="A76" s="3" t="s">
        <v>63</v>
      </c>
      <c r="B76" s="11">
        <v>5.0999999999999997E-2</v>
      </c>
      <c r="C76" s="34">
        <v>2</v>
      </c>
      <c r="E76" s="18">
        <f t="shared" si="57"/>
        <v>0.10199999999999999</v>
      </c>
      <c r="F76" s="12">
        <f t="shared" ref="F76" si="61">$M$1</f>
        <v>4</v>
      </c>
      <c r="G76" s="18">
        <f t="shared" si="59"/>
        <v>2.5499999999999998E-2</v>
      </c>
      <c r="H76" s="18"/>
      <c r="AE76"/>
      <c r="AF76"/>
      <c r="AG76"/>
      <c r="AH76"/>
      <c r="AI76"/>
      <c r="AJ76"/>
    </row>
    <row r="77" spans="1:37" ht="14.25" x14ac:dyDescent="0.2">
      <c r="AE77"/>
      <c r="AF77"/>
      <c r="AG77"/>
      <c r="AH77"/>
      <c r="AI77"/>
      <c r="AJ77"/>
    </row>
    <row r="78" spans="1:37" ht="14.25" x14ac:dyDescent="0.2">
      <c r="AE78"/>
      <c r="AF78"/>
      <c r="AG78"/>
      <c r="AH78"/>
      <c r="AI78"/>
      <c r="AJ78"/>
    </row>
    <row r="79" spans="1:37" ht="14.25" x14ac:dyDescent="0.2">
      <c r="AE79"/>
      <c r="AF79"/>
      <c r="AG79"/>
      <c r="AH79"/>
      <c r="AI79"/>
      <c r="AJ79"/>
    </row>
    <row r="80" spans="1:37" ht="14.25" x14ac:dyDescent="0.2">
      <c r="AE80"/>
      <c r="AF80"/>
      <c r="AG80"/>
      <c r="AH80"/>
      <c r="AI80"/>
      <c r="AJ80"/>
    </row>
    <row r="81" spans="31:37" ht="14.25" x14ac:dyDescent="0.2">
      <c r="AE81"/>
      <c r="AF81"/>
      <c r="AG81"/>
      <c r="AH81"/>
      <c r="AI81"/>
      <c r="AJ81"/>
    </row>
    <row r="90" spans="31:37" ht="14.25" x14ac:dyDescent="0.2">
      <c r="AK90"/>
    </row>
    <row r="91" spans="31:37" ht="14.25" x14ac:dyDescent="0.2">
      <c r="AK91"/>
    </row>
    <row r="92" spans="31:37" ht="14.25" x14ac:dyDescent="0.2">
      <c r="AK92"/>
    </row>
    <row r="93" spans="31:37" ht="14.25" x14ac:dyDescent="0.2">
      <c r="AK93"/>
    </row>
    <row r="94" spans="31:37" ht="14.25" x14ac:dyDescent="0.2">
      <c r="AK94"/>
    </row>
    <row r="95" spans="31:37" ht="14.25" x14ac:dyDescent="0.2">
      <c r="AK95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A50"/>
  <sheetViews>
    <sheetView showGridLines="0" zoomScale="145" zoomScaleNormal="145" workbookViewId="0">
      <selection activeCell="T17" sqref="T17"/>
    </sheetView>
  </sheetViews>
  <sheetFormatPr defaultRowHeight="12.75" x14ac:dyDescent="0.2"/>
  <cols>
    <col min="1" max="1" width="24.875" style="13" bestFit="1" customWidth="1"/>
    <col min="2" max="2" width="12.375" style="9" bestFit="1" customWidth="1"/>
    <col min="3" max="3" width="10" style="13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3.8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8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3" width="9" style="6"/>
    <col min="24" max="24" width="5.375" style="6" bestFit="1" customWidth="1"/>
    <col min="25" max="25" width="27.5" style="6" bestFit="1" customWidth="1"/>
    <col min="26" max="26" width="4.25" style="6" bestFit="1" customWidth="1"/>
    <col min="27" max="27" width="5.875" style="6" bestFit="1" customWidth="1"/>
    <col min="28" max="16384" width="9" style="6"/>
  </cols>
  <sheetData>
    <row r="1" spans="1:18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RESUMO!D6</f>
        <v>4</v>
      </c>
      <c r="L1" s="54" t="s">
        <v>63</v>
      </c>
      <c r="M1" s="23">
        <f>RESUMO!E6</f>
        <v>2</v>
      </c>
      <c r="O1" s="24" t="s">
        <v>64</v>
      </c>
      <c r="P1" s="25">
        <f>SUM(H:H)</f>
        <v>44.719842499999999</v>
      </c>
      <c r="Q1" s="26" t="s">
        <v>94</v>
      </c>
      <c r="R1" s="27">
        <f>P1/8</f>
        <v>5.5899803124999998</v>
      </c>
    </row>
    <row r="2" spans="1:18" x14ac:dyDescent="0.2">
      <c r="A2" s="1" t="s">
        <v>95</v>
      </c>
      <c r="B2" s="15"/>
      <c r="C2" s="2"/>
      <c r="E2" s="17"/>
      <c r="F2" s="17"/>
      <c r="G2" s="17"/>
      <c r="H2" s="17"/>
    </row>
    <row r="3" spans="1:18" x14ac:dyDescent="0.2">
      <c r="A3" s="3" t="s">
        <v>62</v>
      </c>
      <c r="B3" s="11">
        <v>0.77</v>
      </c>
      <c r="C3" s="4">
        <v>54.86</v>
      </c>
      <c r="E3" s="18">
        <f>C3*B3</f>
        <v>42.242200000000004</v>
      </c>
      <c r="F3" s="12">
        <f>$K$1</f>
        <v>4</v>
      </c>
      <c r="G3" s="18">
        <f>E3/F3</f>
        <v>10.560550000000001</v>
      </c>
      <c r="H3" s="18">
        <f>LARGE(G3:G4,1)</f>
        <v>10.560550000000001</v>
      </c>
    </row>
    <row r="4" spans="1:18" x14ac:dyDescent="0.2">
      <c r="A4" s="3" t="s">
        <v>63</v>
      </c>
      <c r="B4" s="11">
        <v>0.38500000000000001</v>
      </c>
      <c r="C4" s="4">
        <v>54.86</v>
      </c>
      <c r="E4" s="18">
        <f>C4*B4</f>
        <v>21.121100000000002</v>
      </c>
      <c r="F4" s="12">
        <f>$M$1</f>
        <v>2</v>
      </c>
      <c r="G4" s="18">
        <f>E4/F4</f>
        <v>10.560550000000001</v>
      </c>
      <c r="H4" s="18"/>
    </row>
    <row r="5" spans="1:18" x14ac:dyDescent="0.2">
      <c r="A5" s="1" t="s">
        <v>97</v>
      </c>
      <c r="B5" s="14"/>
      <c r="C5" s="2"/>
      <c r="E5" s="17"/>
      <c r="F5" s="17"/>
      <c r="G5" s="17"/>
      <c r="H5" s="17"/>
    </row>
    <row r="6" spans="1:18" x14ac:dyDescent="0.2">
      <c r="A6" s="3" t="s">
        <v>62</v>
      </c>
      <c r="B6" s="11">
        <v>2.3199999999999998</v>
      </c>
      <c r="C6" s="4">
        <v>23.33</v>
      </c>
      <c r="E6" s="18">
        <f>C6*B6</f>
        <v>54.125599999999991</v>
      </c>
      <c r="F6" s="12">
        <f>$K$1</f>
        <v>4</v>
      </c>
      <c r="G6" s="18">
        <f>E6/F6</f>
        <v>13.531399999999998</v>
      </c>
      <c r="H6" s="18">
        <f>LARGE(G6:G7,1)</f>
        <v>13.531399999999998</v>
      </c>
    </row>
    <row r="7" spans="1:18" x14ac:dyDescent="0.2">
      <c r="A7" s="3" t="s">
        <v>63</v>
      </c>
      <c r="B7" s="11">
        <v>1.1599999999999999</v>
      </c>
      <c r="C7" s="4">
        <v>23.33</v>
      </c>
      <c r="E7" s="18">
        <f>C7*B7</f>
        <v>27.062799999999996</v>
      </c>
      <c r="F7" s="12">
        <f>$M$1</f>
        <v>2</v>
      </c>
      <c r="G7" s="18">
        <f>E7/F7</f>
        <v>13.531399999999998</v>
      </c>
      <c r="H7" s="18"/>
    </row>
    <row r="8" spans="1:18" x14ac:dyDescent="0.2">
      <c r="A8" s="1" t="s">
        <v>96</v>
      </c>
      <c r="B8" s="14"/>
      <c r="C8" s="2"/>
      <c r="E8" s="17"/>
      <c r="F8" s="17"/>
      <c r="G8" s="17"/>
      <c r="H8" s="17"/>
    </row>
    <row r="9" spans="1:18" x14ac:dyDescent="0.2">
      <c r="A9" s="3" t="s">
        <v>62</v>
      </c>
      <c r="B9" s="11">
        <v>0.99</v>
      </c>
      <c r="C9" s="4">
        <v>38.28</v>
      </c>
      <c r="E9" s="18">
        <f>C9*B9</f>
        <v>37.897199999999998</v>
      </c>
      <c r="F9" s="12">
        <f>$K$1</f>
        <v>4</v>
      </c>
      <c r="G9" s="18">
        <f>E9/F9</f>
        <v>9.4742999999999995</v>
      </c>
      <c r="H9" s="18">
        <f>LARGE(G9:G10,1)</f>
        <v>9.4742999999999995</v>
      </c>
    </row>
    <row r="10" spans="1:18" x14ac:dyDescent="0.2">
      <c r="A10" s="3" t="s">
        <v>63</v>
      </c>
      <c r="B10" s="11">
        <v>0.495</v>
      </c>
      <c r="C10" s="4">
        <v>38.28</v>
      </c>
      <c r="E10" s="18">
        <f>C10*B10</f>
        <v>18.948599999999999</v>
      </c>
      <c r="F10" s="12">
        <f>$M$1</f>
        <v>2</v>
      </c>
      <c r="G10" s="18">
        <f>E10/F10</f>
        <v>9.4742999999999995</v>
      </c>
      <c r="H10" s="18"/>
    </row>
    <row r="11" spans="1:18" x14ac:dyDescent="0.2">
      <c r="A11" s="1" t="s">
        <v>98</v>
      </c>
      <c r="B11" s="14"/>
      <c r="C11" s="2"/>
      <c r="E11" s="17"/>
      <c r="F11" s="17"/>
      <c r="G11" s="17"/>
      <c r="H11" s="17"/>
    </row>
    <row r="12" spans="1:18" x14ac:dyDescent="0.2">
      <c r="A12" s="3" t="s">
        <v>62</v>
      </c>
      <c r="B12" s="11">
        <v>9.4E-2</v>
      </c>
      <c r="C12" s="4">
        <v>15</v>
      </c>
      <c r="E12" s="18">
        <f>C12*B12</f>
        <v>1.41</v>
      </c>
      <c r="F12" s="12">
        <f>$K$1</f>
        <v>4</v>
      </c>
      <c r="G12" s="18">
        <f>E12/F12</f>
        <v>0.35249999999999998</v>
      </c>
      <c r="H12" s="18">
        <f>LARGE(G12:G13,1)</f>
        <v>0.80249999999999999</v>
      </c>
    </row>
    <row r="13" spans="1:18" x14ac:dyDescent="0.2">
      <c r="A13" s="3" t="s">
        <v>63</v>
      </c>
      <c r="B13" s="11">
        <v>0.107</v>
      </c>
      <c r="C13" s="4">
        <v>15</v>
      </c>
      <c r="E13" s="18">
        <f>C13*B13</f>
        <v>1.605</v>
      </c>
      <c r="F13" s="12">
        <f>$M$1</f>
        <v>2</v>
      </c>
      <c r="G13" s="18">
        <f>E13/F13</f>
        <v>0.80249999999999999</v>
      </c>
      <c r="H13" s="18"/>
    </row>
    <row r="14" spans="1:18" x14ac:dyDescent="0.2">
      <c r="A14" s="1" t="s">
        <v>99</v>
      </c>
      <c r="B14" s="15"/>
      <c r="C14" s="2"/>
      <c r="E14" s="17"/>
      <c r="F14" s="17"/>
      <c r="G14" s="17"/>
      <c r="H14" s="17"/>
    </row>
    <row r="15" spans="1:18" x14ac:dyDescent="0.2">
      <c r="A15" s="3" t="s">
        <v>62</v>
      </c>
      <c r="B15" s="11">
        <v>5.8000000000000003E-2</v>
      </c>
      <c r="C15" s="4">
        <v>2.2999999999999998</v>
      </c>
      <c r="E15" s="18">
        <f>C15*B15</f>
        <v>0.13339999999999999</v>
      </c>
      <c r="F15" s="12">
        <f>$K$1</f>
        <v>4</v>
      </c>
      <c r="G15" s="18">
        <f>E15/F15</f>
        <v>3.3349999999999998E-2</v>
      </c>
      <c r="H15" s="18">
        <f>LARGE(G15:G16,1)</f>
        <v>9.8899999999999988E-2</v>
      </c>
    </row>
    <row r="16" spans="1:18" x14ac:dyDescent="0.2">
      <c r="A16" s="3" t="s">
        <v>63</v>
      </c>
      <c r="B16" s="11">
        <v>8.5999999999999993E-2</v>
      </c>
      <c r="C16" s="4">
        <v>2.2999999999999998</v>
      </c>
      <c r="E16" s="18">
        <f>C16*B16</f>
        <v>0.19779999999999998</v>
      </c>
      <c r="F16" s="12">
        <f>$M$1</f>
        <v>2</v>
      </c>
      <c r="G16" s="18">
        <f>E16/F16</f>
        <v>9.8899999999999988E-2</v>
      </c>
      <c r="H16" s="18"/>
    </row>
    <row r="17" spans="1:8" x14ac:dyDescent="0.2">
      <c r="A17" s="1" t="s">
        <v>100</v>
      </c>
      <c r="B17" s="15"/>
      <c r="C17" s="2"/>
      <c r="E17" s="17"/>
      <c r="F17" s="17"/>
      <c r="G17" s="17"/>
      <c r="H17" s="17"/>
    </row>
    <row r="18" spans="1:8" x14ac:dyDescent="0.2">
      <c r="A18" s="3" t="s">
        <v>62</v>
      </c>
      <c r="B18" s="11">
        <v>0.253</v>
      </c>
      <c r="C18" s="4">
        <v>86.82</v>
      </c>
      <c r="E18" s="18">
        <f>C18*B18</f>
        <v>21.96546</v>
      </c>
      <c r="F18" s="12">
        <f>$K$1</f>
        <v>4</v>
      </c>
      <c r="G18" s="18">
        <f>E18/F18</f>
        <v>5.4913650000000001</v>
      </c>
      <c r="H18" s="18">
        <f>LARGE(G18:G19,1)</f>
        <v>5.4913650000000001</v>
      </c>
    </row>
    <row r="19" spans="1:8" x14ac:dyDescent="0.2">
      <c r="A19" s="3" t="s">
        <v>63</v>
      </c>
      <c r="B19" s="11">
        <v>0.126</v>
      </c>
      <c r="C19" s="4">
        <v>86.82</v>
      </c>
      <c r="E19" s="18">
        <f>C19*B19</f>
        <v>10.939319999999999</v>
      </c>
      <c r="F19" s="12">
        <f>$M$1</f>
        <v>2</v>
      </c>
      <c r="G19" s="18">
        <f>E19/F19</f>
        <v>5.4696599999999993</v>
      </c>
      <c r="H19" s="18"/>
    </row>
    <row r="20" spans="1:8" x14ac:dyDescent="0.2">
      <c r="A20" s="1" t="s">
        <v>101</v>
      </c>
      <c r="B20" s="15"/>
      <c r="C20" s="2"/>
      <c r="E20" s="17"/>
      <c r="F20" s="17"/>
      <c r="G20" s="17"/>
      <c r="H20" s="17"/>
    </row>
    <row r="21" spans="1:8" x14ac:dyDescent="0.2">
      <c r="A21" s="3" t="s">
        <v>62</v>
      </c>
      <c r="B21" s="11">
        <v>0.253</v>
      </c>
      <c r="C21" s="4">
        <v>75.27</v>
      </c>
      <c r="E21" s="18">
        <f>C21*B21</f>
        <v>19.043309999999998</v>
      </c>
      <c r="F21" s="12">
        <f>$K$1</f>
        <v>4</v>
      </c>
      <c r="G21" s="18">
        <f>E21/F21</f>
        <v>4.7608274999999995</v>
      </c>
      <c r="H21" s="18">
        <f>LARGE(G21:G22,1)</f>
        <v>4.7608274999999995</v>
      </c>
    </row>
    <row r="22" spans="1:8" x14ac:dyDescent="0.2">
      <c r="A22" s="3" t="s">
        <v>63</v>
      </c>
      <c r="B22" s="11">
        <v>0.126</v>
      </c>
      <c r="C22" s="4">
        <v>75.27</v>
      </c>
      <c r="E22" s="18">
        <f>C22*B22</f>
        <v>9.4840199999999992</v>
      </c>
      <c r="F22" s="12">
        <f>$M$1</f>
        <v>2</v>
      </c>
      <c r="G22" s="18">
        <f>E22/F22</f>
        <v>4.7420099999999996</v>
      </c>
      <c r="H22" s="18"/>
    </row>
    <row r="23" spans="1:8" x14ac:dyDescent="0.2">
      <c r="A23" s="6"/>
      <c r="B23" s="6"/>
      <c r="C23" s="6"/>
      <c r="E23" s="6"/>
      <c r="F23" s="6"/>
      <c r="G23" s="6"/>
      <c r="H23" s="6"/>
    </row>
    <row r="24" spans="1:8" x14ac:dyDescent="0.2">
      <c r="A24" s="6"/>
      <c r="B24" s="6"/>
      <c r="C24" s="6"/>
      <c r="E24" s="6"/>
      <c r="F24" s="6"/>
      <c r="G24" s="6"/>
      <c r="H24" s="6"/>
    </row>
    <row r="25" spans="1:8" x14ac:dyDescent="0.2">
      <c r="A25" s="6"/>
      <c r="B25" s="6"/>
      <c r="C25" s="6"/>
      <c r="E25" s="6"/>
      <c r="F25" s="6"/>
      <c r="G25" s="6"/>
      <c r="H25" s="6"/>
    </row>
    <row r="26" spans="1:8" x14ac:dyDescent="0.2">
      <c r="A26" s="6"/>
      <c r="B26" s="6"/>
      <c r="C26" s="6"/>
      <c r="E26" s="6"/>
      <c r="F26" s="6"/>
      <c r="G26" s="6"/>
      <c r="H26" s="6"/>
    </row>
    <row r="27" spans="1:8" x14ac:dyDescent="0.2">
      <c r="A27" s="6"/>
      <c r="B27" s="6"/>
      <c r="C27" s="6"/>
      <c r="E27" s="6"/>
      <c r="F27" s="6"/>
      <c r="G27" s="6"/>
      <c r="H27" s="6"/>
    </row>
    <row r="28" spans="1:8" x14ac:dyDescent="0.2">
      <c r="A28" s="6"/>
      <c r="B28" s="6"/>
      <c r="C28" s="6"/>
      <c r="E28" s="6"/>
      <c r="F28" s="6"/>
      <c r="G28" s="6"/>
      <c r="H28" s="6"/>
    </row>
    <row r="29" spans="1:8" x14ac:dyDescent="0.2">
      <c r="A29" s="6"/>
      <c r="B29" s="6"/>
      <c r="C29" s="6"/>
      <c r="E29" s="6"/>
      <c r="F29" s="6"/>
      <c r="G29" s="6"/>
      <c r="H29" s="6"/>
    </row>
    <row r="30" spans="1:8" x14ac:dyDescent="0.2">
      <c r="A30" s="6"/>
      <c r="B30" s="6"/>
      <c r="C30" s="6"/>
      <c r="E30" s="6"/>
      <c r="F30" s="6"/>
      <c r="G30" s="6"/>
      <c r="H30" s="6"/>
    </row>
    <row r="31" spans="1:8" x14ac:dyDescent="0.2">
      <c r="A31" s="6"/>
      <c r="B31" s="6"/>
      <c r="C31" s="6"/>
      <c r="E31" s="6"/>
      <c r="F31" s="6"/>
      <c r="G31" s="6"/>
      <c r="H31" s="6"/>
    </row>
    <row r="32" spans="1:8" x14ac:dyDescent="0.2">
      <c r="A32" s="6"/>
      <c r="B32" s="6"/>
      <c r="C32" s="6"/>
      <c r="E32" s="6"/>
      <c r="F32" s="6"/>
      <c r="G32" s="6"/>
      <c r="H32" s="6"/>
    </row>
    <row r="33" spans="1:27" x14ac:dyDescent="0.2">
      <c r="A33" s="6"/>
      <c r="B33" s="6"/>
      <c r="C33" s="6"/>
      <c r="E33" s="6"/>
      <c r="F33" s="6"/>
      <c r="G33" s="6"/>
      <c r="H33" s="6"/>
    </row>
    <row r="34" spans="1:27" x14ac:dyDescent="0.2">
      <c r="A34" s="6"/>
      <c r="B34" s="6"/>
      <c r="C34" s="6"/>
      <c r="E34" s="6"/>
      <c r="F34" s="6"/>
      <c r="G34" s="6"/>
      <c r="H34" s="6"/>
    </row>
    <row r="35" spans="1:27" x14ac:dyDescent="0.2">
      <c r="A35" s="6"/>
      <c r="B35" s="6"/>
      <c r="C35" s="6"/>
      <c r="E35" s="6"/>
      <c r="F35" s="6"/>
      <c r="G35" s="6"/>
      <c r="H35" s="6"/>
      <c r="AA35" s="63"/>
    </row>
    <row r="36" spans="1:27" x14ac:dyDescent="0.2">
      <c r="A36" s="6"/>
      <c r="B36" s="6"/>
      <c r="C36" s="6"/>
      <c r="E36" s="6"/>
      <c r="F36" s="6"/>
      <c r="G36" s="6"/>
      <c r="H36" s="6"/>
    </row>
    <row r="37" spans="1:27" x14ac:dyDescent="0.2">
      <c r="A37" s="6"/>
      <c r="B37" s="6"/>
      <c r="C37" s="6"/>
      <c r="E37" s="6"/>
      <c r="F37" s="6"/>
      <c r="G37" s="6"/>
      <c r="H37" s="6"/>
    </row>
    <row r="38" spans="1:27" x14ac:dyDescent="0.2">
      <c r="A38" s="6"/>
      <c r="B38" s="6"/>
      <c r="C38" s="6"/>
      <c r="E38" s="6"/>
      <c r="F38" s="6"/>
      <c r="G38" s="6"/>
      <c r="H38" s="6"/>
    </row>
    <row r="39" spans="1:27" x14ac:dyDescent="0.2">
      <c r="A39" s="6"/>
      <c r="B39" s="6"/>
      <c r="C39" s="6"/>
      <c r="E39" s="6"/>
      <c r="F39" s="6"/>
      <c r="G39" s="6"/>
      <c r="H39" s="6"/>
    </row>
    <row r="40" spans="1:27" x14ac:dyDescent="0.2">
      <c r="A40" s="6"/>
      <c r="B40" s="6"/>
      <c r="C40" s="6"/>
      <c r="E40" s="6"/>
      <c r="F40" s="6"/>
      <c r="G40" s="6"/>
      <c r="H40" s="6"/>
    </row>
    <row r="41" spans="1:27" x14ac:dyDescent="0.2">
      <c r="A41" s="6"/>
      <c r="B41" s="6"/>
      <c r="C41" s="6"/>
      <c r="E41" s="6"/>
      <c r="F41" s="6"/>
      <c r="G41" s="6"/>
      <c r="H41" s="6"/>
    </row>
    <row r="42" spans="1:27" x14ac:dyDescent="0.2">
      <c r="A42" s="6"/>
      <c r="B42" s="6"/>
      <c r="C42" s="6"/>
      <c r="E42" s="6"/>
      <c r="F42" s="6"/>
      <c r="G42" s="6"/>
      <c r="H42" s="6"/>
    </row>
    <row r="43" spans="1:27" x14ac:dyDescent="0.2">
      <c r="A43" s="6"/>
      <c r="B43" s="6"/>
      <c r="C43" s="6"/>
      <c r="E43" s="6"/>
      <c r="F43" s="6"/>
      <c r="G43" s="6"/>
      <c r="H43" s="6"/>
    </row>
    <row r="44" spans="1:27" x14ac:dyDescent="0.2">
      <c r="A44" s="6"/>
      <c r="B44" s="6"/>
      <c r="C44" s="6"/>
      <c r="E44" s="6"/>
      <c r="F44" s="6"/>
      <c r="G44" s="6"/>
      <c r="H44" s="6"/>
    </row>
    <row r="45" spans="1:27" x14ac:dyDescent="0.2">
      <c r="A45" s="6"/>
      <c r="B45" s="6"/>
      <c r="C45" s="6"/>
      <c r="E45" s="6"/>
      <c r="F45" s="6"/>
      <c r="G45" s="6"/>
      <c r="H45" s="6"/>
    </row>
    <row r="46" spans="1:27" x14ac:dyDescent="0.2">
      <c r="A46" s="6"/>
      <c r="B46" s="6"/>
      <c r="C46" s="6"/>
      <c r="E46" s="6"/>
      <c r="F46" s="6"/>
      <c r="G46" s="6"/>
      <c r="H46" s="6"/>
    </row>
    <row r="47" spans="1:27" x14ac:dyDescent="0.2">
      <c r="A47" s="6"/>
      <c r="B47" s="6"/>
      <c r="C47" s="6"/>
      <c r="E47" s="6"/>
      <c r="F47" s="6"/>
      <c r="G47" s="6"/>
      <c r="H47" s="6"/>
    </row>
    <row r="48" spans="1:27" x14ac:dyDescent="0.2">
      <c r="A48" s="6"/>
      <c r="B48" s="6"/>
      <c r="C48" s="6"/>
      <c r="E48" s="6"/>
      <c r="F48" s="6"/>
      <c r="G48" s="6"/>
      <c r="H48" s="6"/>
    </row>
    <row r="49" spans="1:8" x14ac:dyDescent="0.2">
      <c r="A49" s="6"/>
      <c r="B49" s="6"/>
      <c r="C49" s="6"/>
      <c r="E49" s="6"/>
      <c r="F49" s="6"/>
      <c r="G49" s="6"/>
      <c r="H49" s="6"/>
    </row>
    <row r="50" spans="1:8" x14ac:dyDescent="0.2">
      <c r="A50" s="6"/>
      <c r="B50" s="6"/>
      <c r="C50" s="6"/>
      <c r="E50" s="6"/>
      <c r="F50" s="6"/>
      <c r="G50" s="6"/>
      <c r="H50" s="6"/>
    </row>
  </sheetData>
  <pageMargins left="0.511811024" right="0.511811024" top="0.78740157499999996" bottom="0.78740157499999996" header="0.31496062000000002" footer="0.31496062000000002"/>
  <pageSetup paperSize="9" scale="58" orientation="portrait" r:id="rId1"/>
  <colBreaks count="1" manualBreakCount="1">
    <brk id="1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E120"/>
  <sheetViews>
    <sheetView showGridLines="0" zoomScale="130" zoomScaleNormal="130" workbookViewId="0">
      <selection activeCell="T17" sqref="T17"/>
    </sheetView>
  </sheetViews>
  <sheetFormatPr defaultRowHeight="12.75" x14ac:dyDescent="0.2"/>
  <cols>
    <col min="1" max="1" width="10.5" style="6" bestFit="1" customWidth="1"/>
    <col min="2" max="2" width="12.375" style="9" customWidth="1"/>
    <col min="3" max="3" width="10" style="6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8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5.125" style="9" bestFit="1" customWidth="1"/>
    <col min="22" max="22" width="6.375" style="9" bestFit="1" customWidth="1"/>
    <col min="23" max="23" width="5.125" style="9" bestFit="1" customWidth="1"/>
    <col min="24" max="24" width="9" style="9" bestFit="1" customWidth="1"/>
    <col min="25" max="25" width="10" style="9" bestFit="1" customWidth="1"/>
    <col min="26" max="26" width="9.25" style="6" bestFit="1" customWidth="1"/>
    <col min="27" max="27" width="9.375" style="6" bestFit="1" customWidth="1"/>
    <col min="28" max="28" width="6.5" style="6" bestFit="1" customWidth="1"/>
    <col min="29" max="29" width="10.875" style="6" bestFit="1" customWidth="1"/>
    <col min="30" max="30" width="14" style="6" bestFit="1" customWidth="1"/>
    <col min="31" max="31" width="10.875" style="6" bestFit="1" customWidth="1"/>
    <col min="32" max="16384" width="9" style="6"/>
  </cols>
  <sheetData>
    <row r="1" spans="1:31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RESUMO!D7</f>
        <v>3</v>
      </c>
      <c r="L1" s="54" t="s">
        <v>63</v>
      </c>
      <c r="M1" s="23">
        <f>RESUMO!E7</f>
        <v>1</v>
      </c>
      <c r="O1" s="24" t="s">
        <v>64</v>
      </c>
      <c r="P1" s="25">
        <f>SUM(H:H)</f>
        <v>27.496024606266666</v>
      </c>
      <c r="Q1" s="26" t="s">
        <v>94</v>
      </c>
      <c r="R1" s="27">
        <f>P1/8</f>
        <v>3.4370030757833332</v>
      </c>
      <c r="Z1" s="9"/>
      <c r="AA1" s="9"/>
    </row>
    <row r="2" spans="1:31" x14ac:dyDescent="0.2">
      <c r="A2" s="1" t="s">
        <v>216</v>
      </c>
      <c r="B2" s="15"/>
      <c r="C2" s="2"/>
      <c r="E2" s="17"/>
      <c r="F2" s="17"/>
      <c r="G2" s="17"/>
      <c r="H2" s="17"/>
      <c r="X2" s="9" t="s">
        <v>63</v>
      </c>
      <c r="Y2" s="9" t="s">
        <v>195</v>
      </c>
      <c r="Z2" s="9" t="s">
        <v>196</v>
      </c>
      <c r="AA2" s="9" t="s">
        <v>198</v>
      </c>
      <c r="AB2" s="9" t="s">
        <v>197</v>
      </c>
      <c r="AD2" s="45" t="s">
        <v>62</v>
      </c>
      <c r="AE2" s="45" t="s">
        <v>63</v>
      </c>
    </row>
    <row r="3" spans="1:31" x14ac:dyDescent="0.2">
      <c r="A3" s="3" t="s">
        <v>62</v>
      </c>
      <c r="B3" s="11">
        <v>3.3202920000000004E-2</v>
      </c>
      <c r="C3" s="11">
        <v>1547.84</v>
      </c>
      <c r="E3" s="18">
        <f>C3*B3</f>
        <v>51.392807692800005</v>
      </c>
      <c r="F3" s="12">
        <f>$K$1</f>
        <v>3</v>
      </c>
      <c r="G3" s="18">
        <f>E3/F3</f>
        <v>17.130935897600001</v>
      </c>
      <c r="H3" s="18">
        <f>LARGE(G3:G4,1)</f>
        <v>17.130935897600001</v>
      </c>
      <c r="W3" s="40"/>
      <c r="X3" s="11">
        <v>4.7000000000000002E-3</v>
      </c>
      <c r="Y3" s="11">
        <v>2.9000000000000001E-2</v>
      </c>
      <c r="Z3" s="40"/>
      <c r="AA3" s="40"/>
      <c r="AD3" s="40">
        <f>Y3</f>
        <v>2.9000000000000001E-2</v>
      </c>
      <c r="AE3" s="40">
        <f>X3</f>
        <v>4.7000000000000002E-3</v>
      </c>
    </row>
    <row r="4" spans="1:31" x14ac:dyDescent="0.2">
      <c r="A4" s="3" t="s">
        <v>63</v>
      </c>
      <c r="B4" s="11">
        <v>6.6153000000000002E-3</v>
      </c>
      <c r="C4" s="11">
        <v>1547.84</v>
      </c>
      <c r="E4" s="18">
        <f>C4*B4</f>
        <v>10.239425951999999</v>
      </c>
      <c r="F4" s="12">
        <f>$M$1</f>
        <v>1</v>
      </c>
      <c r="G4" s="18">
        <f>E4/F4</f>
        <v>10.239425951999999</v>
      </c>
      <c r="H4" s="18"/>
      <c r="V4" s="32" t="s">
        <v>34</v>
      </c>
      <c r="W4" s="11">
        <v>3.5799999999999998E-2</v>
      </c>
      <c r="X4" s="40">
        <v>5.3499999999999999E-2</v>
      </c>
      <c r="Y4" s="40"/>
      <c r="Z4" s="40"/>
      <c r="AA4" s="40">
        <v>5.3900000000000003E-2</v>
      </c>
      <c r="AD4" s="40">
        <f>AA4*W4</f>
        <v>1.9296199999999999E-3</v>
      </c>
      <c r="AE4" s="40">
        <f>X4*W4</f>
        <v>1.9153E-3</v>
      </c>
    </row>
    <row r="5" spans="1:31" x14ac:dyDescent="0.2">
      <c r="A5" s="1" t="s">
        <v>217</v>
      </c>
      <c r="B5" s="15"/>
      <c r="C5" s="15"/>
      <c r="E5" s="17"/>
      <c r="F5" s="17"/>
      <c r="G5" s="17"/>
      <c r="H5" s="17"/>
      <c r="V5" s="32" t="s">
        <v>35</v>
      </c>
      <c r="W5" s="11">
        <v>3.5799999999999998E-2</v>
      </c>
      <c r="X5" s="40"/>
      <c r="Y5" s="40"/>
      <c r="Z5" s="40"/>
      <c r="AA5" s="9"/>
      <c r="AB5" s="40">
        <v>6.3500000000000001E-2</v>
      </c>
      <c r="AD5" s="66">
        <f>AB5*W5</f>
        <v>2.2732999999999998E-3</v>
      </c>
      <c r="AE5" s="40"/>
    </row>
    <row r="6" spans="1:31" x14ac:dyDescent="0.2">
      <c r="A6" s="3" t="s">
        <v>62</v>
      </c>
      <c r="B6" s="11">
        <v>3.6302920000000002E-2</v>
      </c>
      <c r="C6" s="11">
        <v>856.55</v>
      </c>
      <c r="E6" s="18">
        <f>C6*B6</f>
        <v>31.095266126000002</v>
      </c>
      <c r="F6" s="12">
        <f>$K$1</f>
        <v>3</v>
      </c>
      <c r="G6" s="18">
        <f>E6/F6</f>
        <v>10.365088708666667</v>
      </c>
      <c r="H6" s="18">
        <f>LARGE(G6:G7,1)</f>
        <v>10.365088708666667</v>
      </c>
      <c r="W6" s="40"/>
      <c r="X6" s="40"/>
      <c r="Y6" s="40"/>
      <c r="Z6" s="40"/>
      <c r="AA6" s="40"/>
      <c r="AD6" s="42">
        <f>SUM(AD3:AD5)</f>
        <v>3.3202920000000004E-2</v>
      </c>
      <c r="AE6" s="42">
        <f>SUM(AE3:AE5)</f>
        <v>6.6153000000000002E-3</v>
      </c>
    </row>
    <row r="7" spans="1:31" x14ac:dyDescent="0.2">
      <c r="A7" s="3" t="s">
        <v>63</v>
      </c>
      <c r="B7" s="11">
        <v>6.3153000000000003E-3</v>
      </c>
      <c r="C7" s="11">
        <v>856.55</v>
      </c>
      <c r="E7" s="18">
        <f>C7*B7</f>
        <v>5.409370215</v>
      </c>
      <c r="F7" s="12">
        <f>$M$1</f>
        <v>1</v>
      </c>
      <c r="G7" s="18">
        <f>E7/F7</f>
        <v>5.409370215</v>
      </c>
      <c r="H7" s="18"/>
      <c r="Z7" s="9"/>
      <c r="AA7" s="9"/>
    </row>
    <row r="8" spans="1:31" x14ac:dyDescent="0.2">
      <c r="B8" s="6"/>
      <c r="E8" s="6"/>
      <c r="F8" s="6"/>
      <c r="G8" s="6"/>
      <c r="H8" s="6"/>
      <c r="J8" s="6"/>
      <c r="T8" s="9"/>
      <c r="W8" s="40"/>
      <c r="X8" s="11">
        <v>4.4000000000000003E-3</v>
      </c>
      <c r="Y8" s="11">
        <v>1.4E-2</v>
      </c>
      <c r="Z8" s="11">
        <v>1.8100000000000002E-2</v>
      </c>
      <c r="AA8" s="40"/>
      <c r="AD8" s="40">
        <f>Y8+Z8</f>
        <v>3.2100000000000004E-2</v>
      </c>
      <c r="AE8" s="40">
        <f>X8</f>
        <v>4.4000000000000003E-3</v>
      </c>
    </row>
    <row r="9" spans="1:31" x14ac:dyDescent="0.2">
      <c r="B9" s="6"/>
      <c r="E9" s="6"/>
      <c r="F9" s="6"/>
      <c r="G9" s="6"/>
      <c r="H9" s="6"/>
      <c r="J9" s="6"/>
      <c r="T9" s="9"/>
      <c r="V9" s="32" t="s">
        <v>34</v>
      </c>
      <c r="W9" s="11">
        <v>3.5799999999999998E-2</v>
      </c>
      <c r="X9" s="40">
        <v>5.3499999999999999E-2</v>
      </c>
      <c r="Y9" s="40"/>
      <c r="Z9" s="40"/>
      <c r="AA9" s="40">
        <v>5.3900000000000003E-2</v>
      </c>
      <c r="AD9" s="40">
        <f>AA9*W9</f>
        <v>1.9296199999999999E-3</v>
      </c>
      <c r="AE9" s="40">
        <f>X9*W9</f>
        <v>1.9153E-3</v>
      </c>
    </row>
    <row r="10" spans="1:31" x14ac:dyDescent="0.2">
      <c r="B10" s="6"/>
      <c r="E10" s="6"/>
      <c r="F10" s="6"/>
      <c r="G10" s="6"/>
      <c r="H10" s="6"/>
      <c r="J10" s="6"/>
      <c r="V10" s="32" t="s">
        <v>35</v>
      </c>
      <c r="W10" s="11">
        <v>3.5799999999999998E-2</v>
      </c>
      <c r="X10" s="40"/>
      <c r="Y10" s="40"/>
      <c r="Z10" s="40"/>
      <c r="AA10" s="40"/>
      <c r="AB10" s="40">
        <v>6.3500000000000001E-2</v>
      </c>
      <c r="AD10" s="66">
        <f>AB10*W10</f>
        <v>2.2732999999999998E-3</v>
      </c>
      <c r="AE10" s="40"/>
    </row>
    <row r="11" spans="1:31" x14ac:dyDescent="0.2">
      <c r="B11" s="6"/>
      <c r="E11" s="6"/>
      <c r="F11" s="6"/>
      <c r="G11" s="6"/>
      <c r="H11" s="6"/>
      <c r="J11" s="6"/>
      <c r="K11" s="6"/>
      <c r="L11" s="6"/>
      <c r="M11" s="6"/>
      <c r="R11" s="38"/>
      <c r="Z11" s="9"/>
      <c r="AA11" s="9"/>
      <c r="AD11" s="42">
        <f>SUM(AD8:AD10)</f>
        <v>3.6302920000000002E-2</v>
      </c>
      <c r="AE11" s="42">
        <f>SUM(AE8:AE10)</f>
        <v>6.3153000000000003E-3</v>
      </c>
    </row>
    <row r="12" spans="1:31" x14ac:dyDescent="0.2">
      <c r="B12" s="6"/>
      <c r="E12" s="6"/>
      <c r="F12" s="6"/>
      <c r="G12" s="6"/>
      <c r="H12" s="6"/>
      <c r="J12" s="6"/>
      <c r="K12" s="6"/>
      <c r="L12" s="6"/>
      <c r="M12" s="6"/>
      <c r="Z12" s="9"/>
      <c r="AA12" s="9"/>
    </row>
    <row r="13" spans="1:31" x14ac:dyDescent="0.2">
      <c r="B13" s="6"/>
      <c r="E13" s="6"/>
      <c r="F13" s="6"/>
      <c r="G13" s="6"/>
      <c r="H13" s="6"/>
      <c r="J13" s="6"/>
      <c r="K13" s="6"/>
      <c r="L13" s="6"/>
      <c r="M13" s="6"/>
      <c r="Z13" s="9"/>
      <c r="AA13" s="9"/>
    </row>
    <row r="14" spans="1:31" x14ac:dyDescent="0.2">
      <c r="B14" s="6"/>
      <c r="E14" s="6"/>
      <c r="F14" s="6"/>
      <c r="G14" s="6"/>
      <c r="H14" s="6"/>
      <c r="J14" s="6"/>
      <c r="K14" s="6"/>
      <c r="L14" s="6"/>
      <c r="M14" s="6"/>
    </row>
    <row r="15" spans="1:31" x14ac:dyDescent="0.2">
      <c r="B15" s="6"/>
      <c r="E15" s="6"/>
      <c r="F15" s="6"/>
      <c r="G15" s="6"/>
      <c r="H15" s="6"/>
      <c r="J15" s="6"/>
      <c r="K15" s="6"/>
      <c r="L15" s="6"/>
      <c r="M15" s="6"/>
    </row>
    <row r="16" spans="1:31" x14ac:dyDescent="0.2">
      <c r="B16" s="6"/>
      <c r="E16" s="6"/>
      <c r="F16" s="6"/>
      <c r="G16" s="6"/>
      <c r="H16" s="6"/>
      <c r="J16" s="6"/>
      <c r="K16" s="6"/>
      <c r="L16" s="6"/>
      <c r="M16" s="6"/>
    </row>
    <row r="17" spans="2:13" x14ac:dyDescent="0.2">
      <c r="B17" s="6"/>
      <c r="E17" s="6"/>
      <c r="F17" s="6"/>
      <c r="G17" s="6"/>
      <c r="H17" s="6"/>
      <c r="J17" s="6"/>
    </row>
    <row r="18" spans="2:13" x14ac:dyDescent="0.2">
      <c r="B18" s="6"/>
      <c r="E18" s="6"/>
      <c r="F18" s="6"/>
      <c r="G18" s="6"/>
      <c r="H18" s="6"/>
      <c r="J18" s="6"/>
    </row>
    <row r="19" spans="2:13" x14ac:dyDescent="0.2">
      <c r="B19" s="6"/>
      <c r="E19" s="6"/>
      <c r="F19" s="6"/>
      <c r="G19" s="6"/>
      <c r="H19" s="6"/>
      <c r="J19" s="6"/>
    </row>
    <row r="20" spans="2:13" x14ac:dyDescent="0.2">
      <c r="B20" s="6"/>
      <c r="F20" s="6"/>
      <c r="G20" s="6"/>
      <c r="H20" s="6"/>
    </row>
    <row r="21" spans="2:13" x14ac:dyDescent="0.2">
      <c r="B21" s="6"/>
      <c r="F21" s="6"/>
      <c r="G21" s="6"/>
      <c r="H21" s="6"/>
    </row>
    <row r="22" spans="2:13" x14ac:dyDescent="0.2">
      <c r="B22" s="6"/>
      <c r="F22" s="6"/>
      <c r="G22" s="6"/>
      <c r="H22" s="6"/>
    </row>
    <row r="23" spans="2:13" x14ac:dyDescent="0.2">
      <c r="B23" s="6"/>
      <c r="F23" s="6"/>
      <c r="G23" s="6"/>
      <c r="H23" s="6"/>
    </row>
    <row r="24" spans="2:13" x14ac:dyDescent="0.2">
      <c r="B24" s="6"/>
      <c r="F24" s="6"/>
      <c r="G24" s="6"/>
      <c r="H24" s="6"/>
    </row>
    <row r="25" spans="2:13" x14ac:dyDescent="0.2">
      <c r="B25" s="6"/>
      <c r="F25" s="6"/>
      <c r="G25" s="6"/>
      <c r="H25" s="6"/>
    </row>
    <row r="26" spans="2:13" x14ac:dyDescent="0.2">
      <c r="B26" s="6"/>
      <c r="F26" s="6"/>
      <c r="G26" s="6"/>
      <c r="H26" s="6"/>
    </row>
    <row r="27" spans="2:13" x14ac:dyDescent="0.2">
      <c r="B27" s="6"/>
      <c r="F27" s="6"/>
      <c r="G27" s="6"/>
      <c r="H27" s="6"/>
    </row>
    <row r="28" spans="2:13" x14ac:dyDescent="0.2">
      <c r="B28" s="6"/>
      <c r="F28" s="6"/>
      <c r="G28" s="6"/>
      <c r="H28" s="6"/>
    </row>
    <row r="29" spans="2:13" x14ac:dyDescent="0.2">
      <c r="F29" s="6"/>
      <c r="G29" s="6"/>
      <c r="H29" s="6"/>
    </row>
    <row r="30" spans="2:13" x14ac:dyDescent="0.2">
      <c r="F30" s="6"/>
      <c r="G30" s="6"/>
      <c r="H30" s="6"/>
    </row>
    <row r="31" spans="2:13" x14ac:dyDescent="0.2">
      <c r="F31" s="6"/>
      <c r="G31" s="6"/>
      <c r="H31" s="6"/>
      <c r="J31" s="6"/>
      <c r="K31" s="6"/>
      <c r="L31" s="6"/>
      <c r="M31" s="6"/>
    </row>
    <row r="32" spans="2:13" x14ac:dyDescent="0.2">
      <c r="F32" s="6"/>
      <c r="G32" s="6"/>
      <c r="H32" s="6"/>
      <c r="J32" s="6"/>
      <c r="K32" s="6"/>
      <c r="L32" s="6"/>
      <c r="M32" s="6"/>
    </row>
    <row r="33" spans="2:13" x14ac:dyDescent="0.2">
      <c r="F33" s="6"/>
      <c r="G33" s="6"/>
      <c r="H33" s="6"/>
      <c r="J33" s="6"/>
      <c r="K33" s="6"/>
      <c r="L33" s="6"/>
      <c r="M33" s="6"/>
    </row>
    <row r="34" spans="2:13" x14ac:dyDescent="0.2">
      <c r="F34" s="6"/>
      <c r="G34" s="6"/>
      <c r="H34" s="6"/>
      <c r="J34" s="6"/>
      <c r="K34" s="6"/>
      <c r="L34" s="6"/>
      <c r="M34" s="6"/>
    </row>
    <row r="35" spans="2:13" x14ac:dyDescent="0.2">
      <c r="F35" s="6"/>
      <c r="G35" s="6"/>
      <c r="H35" s="6"/>
      <c r="J35" s="6"/>
      <c r="K35" s="6"/>
      <c r="L35" s="6"/>
      <c r="M35" s="6"/>
    </row>
    <row r="36" spans="2:13" x14ac:dyDescent="0.2">
      <c r="F36" s="6"/>
      <c r="G36" s="6"/>
      <c r="H36" s="6"/>
      <c r="J36" s="6"/>
      <c r="K36" s="6"/>
      <c r="L36" s="6"/>
      <c r="M36" s="6"/>
    </row>
    <row r="37" spans="2:13" x14ac:dyDescent="0.2">
      <c r="F37" s="6"/>
      <c r="G37" s="6"/>
      <c r="H37" s="6"/>
      <c r="J37" s="6"/>
      <c r="K37" s="6"/>
      <c r="L37" s="6"/>
      <c r="M37" s="6"/>
    </row>
    <row r="38" spans="2:13" x14ac:dyDescent="0.2">
      <c r="F38" s="6"/>
      <c r="G38" s="6"/>
      <c r="H38" s="6"/>
      <c r="J38" s="6"/>
      <c r="K38" s="6"/>
      <c r="L38" s="6"/>
      <c r="M38" s="6"/>
    </row>
    <row r="39" spans="2:13" x14ac:dyDescent="0.2">
      <c r="F39" s="6"/>
      <c r="G39" s="6"/>
      <c r="H39" s="6"/>
      <c r="J39" s="6"/>
      <c r="K39" s="6"/>
      <c r="L39" s="6"/>
      <c r="M39" s="6"/>
    </row>
    <row r="40" spans="2:13" x14ac:dyDescent="0.2">
      <c r="F40" s="6"/>
      <c r="G40" s="6"/>
      <c r="H40" s="6"/>
      <c r="J40" s="6"/>
      <c r="K40" s="6"/>
      <c r="L40" s="6"/>
      <c r="M40" s="6"/>
    </row>
    <row r="41" spans="2:13" x14ac:dyDescent="0.2">
      <c r="F41" s="6"/>
      <c r="G41" s="6"/>
      <c r="H41" s="6"/>
      <c r="J41" s="6"/>
      <c r="K41" s="6"/>
      <c r="L41" s="6"/>
      <c r="M41" s="6"/>
    </row>
    <row r="42" spans="2:13" x14ac:dyDescent="0.2">
      <c r="F42" s="6"/>
      <c r="G42" s="6"/>
      <c r="H42" s="6"/>
      <c r="J42" s="6"/>
      <c r="K42" s="6"/>
      <c r="L42" s="6"/>
      <c r="M42" s="6"/>
    </row>
    <row r="43" spans="2:13" x14ac:dyDescent="0.2">
      <c r="F43" s="6"/>
      <c r="G43" s="6"/>
      <c r="H43" s="6"/>
      <c r="J43" s="6"/>
      <c r="K43" s="6"/>
      <c r="L43" s="6"/>
      <c r="M43" s="6"/>
    </row>
    <row r="44" spans="2:13" x14ac:dyDescent="0.2">
      <c r="B44" s="6"/>
      <c r="E44" s="6"/>
      <c r="F44" s="6"/>
      <c r="G44" s="6"/>
      <c r="H44" s="6"/>
      <c r="J44" s="6"/>
      <c r="K44" s="6"/>
      <c r="L44" s="6"/>
      <c r="M44" s="6"/>
    </row>
    <row r="45" spans="2:13" x14ac:dyDescent="0.2">
      <c r="B45" s="6"/>
      <c r="E45" s="6"/>
      <c r="F45" s="6"/>
      <c r="G45" s="6"/>
      <c r="H45" s="6"/>
      <c r="J45" s="6"/>
      <c r="K45" s="6"/>
      <c r="L45" s="6"/>
      <c r="M45" s="6"/>
    </row>
    <row r="46" spans="2:13" x14ac:dyDescent="0.2">
      <c r="B46" s="6"/>
      <c r="E46" s="6"/>
      <c r="F46" s="6"/>
      <c r="G46" s="6"/>
      <c r="H46" s="6"/>
      <c r="J46" s="6"/>
      <c r="K46" s="6"/>
      <c r="L46" s="6"/>
      <c r="M46" s="6"/>
    </row>
    <row r="47" spans="2:13" x14ac:dyDescent="0.2">
      <c r="B47" s="6"/>
      <c r="E47" s="6"/>
      <c r="F47" s="6"/>
      <c r="G47" s="6"/>
      <c r="H47" s="6"/>
      <c r="J47" s="6"/>
      <c r="K47" s="6"/>
      <c r="L47" s="6"/>
      <c r="M47" s="6"/>
    </row>
    <row r="48" spans="2:13" x14ac:dyDescent="0.2">
      <c r="B48" s="6"/>
      <c r="E48" s="6"/>
      <c r="F48" s="6"/>
      <c r="G48" s="6"/>
      <c r="H48" s="6"/>
      <c r="J48" s="6"/>
      <c r="K48" s="6"/>
      <c r="L48" s="6"/>
      <c r="M48" s="6"/>
    </row>
    <row r="49" spans="2:13" x14ac:dyDescent="0.2">
      <c r="B49" s="6"/>
      <c r="E49" s="6"/>
      <c r="F49" s="6"/>
      <c r="G49" s="6"/>
      <c r="H49" s="6"/>
      <c r="J49" s="6"/>
      <c r="K49" s="6"/>
      <c r="L49" s="6"/>
      <c r="M49" s="6"/>
    </row>
    <row r="50" spans="2:13" x14ac:dyDescent="0.2">
      <c r="B50" s="6"/>
      <c r="E50" s="6"/>
      <c r="F50" s="6"/>
      <c r="G50" s="6"/>
      <c r="H50" s="6"/>
      <c r="J50" s="6"/>
      <c r="K50" s="6"/>
      <c r="L50" s="6"/>
      <c r="M50" s="6"/>
    </row>
    <row r="51" spans="2:13" x14ac:dyDescent="0.2">
      <c r="B51" s="6"/>
      <c r="E51" s="6"/>
      <c r="F51" s="6"/>
      <c r="G51" s="6"/>
      <c r="H51" s="6"/>
      <c r="J51" s="6"/>
      <c r="K51" s="6"/>
      <c r="L51" s="6"/>
      <c r="M51" s="6"/>
    </row>
    <row r="52" spans="2:13" x14ac:dyDescent="0.2">
      <c r="B52" s="6"/>
      <c r="E52" s="6"/>
      <c r="F52" s="6"/>
      <c r="G52" s="6"/>
      <c r="H52" s="6"/>
    </row>
    <row r="53" spans="2:13" x14ac:dyDescent="0.2">
      <c r="B53" s="6"/>
      <c r="E53" s="6"/>
      <c r="F53" s="6"/>
      <c r="G53" s="6"/>
      <c r="H53" s="6"/>
    </row>
    <row r="54" spans="2:13" x14ac:dyDescent="0.2">
      <c r="B54" s="6"/>
      <c r="E54" s="6"/>
      <c r="F54" s="6"/>
      <c r="G54" s="6"/>
      <c r="H54" s="6"/>
    </row>
    <row r="55" spans="2:13" x14ac:dyDescent="0.2">
      <c r="B55" s="6"/>
      <c r="E55" s="6"/>
      <c r="F55" s="6"/>
      <c r="G55" s="6"/>
      <c r="H55" s="6"/>
    </row>
    <row r="56" spans="2:13" x14ac:dyDescent="0.2">
      <c r="B56" s="6"/>
      <c r="E56" s="6"/>
      <c r="F56" s="6"/>
      <c r="G56" s="6"/>
      <c r="H56" s="6"/>
    </row>
    <row r="57" spans="2:13" x14ac:dyDescent="0.2">
      <c r="B57" s="6"/>
      <c r="E57" s="6"/>
      <c r="F57" s="6"/>
      <c r="G57" s="6"/>
      <c r="H57" s="6"/>
    </row>
    <row r="58" spans="2:13" x14ac:dyDescent="0.2">
      <c r="B58" s="6"/>
      <c r="E58" s="6"/>
      <c r="F58" s="6"/>
      <c r="G58" s="6"/>
      <c r="H58" s="6"/>
    </row>
    <row r="59" spans="2:13" x14ac:dyDescent="0.2">
      <c r="B59" s="6"/>
      <c r="E59" s="6"/>
      <c r="F59" s="6"/>
      <c r="G59" s="6"/>
      <c r="H59" s="6"/>
    </row>
    <row r="60" spans="2:13" x14ac:dyDescent="0.2">
      <c r="B60" s="6"/>
      <c r="E60" s="6"/>
      <c r="F60" s="6"/>
      <c r="G60" s="6"/>
      <c r="H60" s="6"/>
    </row>
    <row r="61" spans="2:13" x14ac:dyDescent="0.2">
      <c r="B61" s="6"/>
      <c r="E61" s="6"/>
      <c r="F61" s="6"/>
      <c r="G61" s="6"/>
      <c r="H61" s="6"/>
    </row>
    <row r="62" spans="2:13" x14ac:dyDescent="0.2">
      <c r="B62" s="6"/>
      <c r="E62" s="6"/>
      <c r="F62" s="6"/>
      <c r="G62" s="6"/>
      <c r="H62" s="6"/>
    </row>
    <row r="63" spans="2:13" x14ac:dyDescent="0.2">
      <c r="B63" s="6"/>
      <c r="E63" s="6"/>
      <c r="F63" s="6"/>
      <c r="G63" s="6"/>
      <c r="H63" s="6"/>
    </row>
    <row r="64" spans="2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98"/>
  <sheetViews>
    <sheetView showGridLines="0" workbookViewId="0">
      <pane xSplit="7" ySplit="1" topLeftCell="H2" activePane="bottomRight" state="frozen"/>
      <selection activeCell="T17" sqref="T17"/>
      <selection pane="topRight" activeCell="T17" sqref="T17"/>
      <selection pane="bottomLeft" activeCell="T17" sqref="T17"/>
      <selection pane="bottomRight" activeCell="T17" sqref="T17"/>
    </sheetView>
  </sheetViews>
  <sheetFormatPr defaultRowHeight="12.75" x14ac:dyDescent="0.2"/>
  <cols>
    <col min="1" max="1" width="37.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16384" width="9" style="6"/>
  </cols>
  <sheetData>
    <row r="1" spans="1:18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RESUMO!D8</f>
        <v>4</v>
      </c>
      <c r="L1" s="54" t="s">
        <v>63</v>
      </c>
      <c r="M1" s="23">
        <f>RESUMO!E8</f>
        <v>4</v>
      </c>
      <c r="O1" s="24" t="s">
        <v>64</v>
      </c>
      <c r="P1" s="25">
        <f>SUM(H:H)</f>
        <v>90.72704675</v>
      </c>
      <c r="Q1" s="26" t="s">
        <v>94</v>
      </c>
      <c r="R1" s="27">
        <f>P1/8</f>
        <v>11.34088084375</v>
      </c>
    </row>
    <row r="2" spans="1:18" x14ac:dyDescent="0.2">
      <c r="A2" s="1" t="s">
        <v>102</v>
      </c>
      <c r="B2" s="14"/>
      <c r="C2" s="2"/>
      <c r="E2" s="17"/>
      <c r="F2" s="17"/>
      <c r="G2" s="17"/>
      <c r="H2" s="17"/>
    </row>
    <row r="3" spans="1:18" x14ac:dyDescent="0.2">
      <c r="A3" s="3" t="s">
        <v>63</v>
      </c>
      <c r="B3" s="11">
        <v>0.4</v>
      </c>
      <c r="C3" s="16">
        <v>187.8</v>
      </c>
      <c r="E3" s="18">
        <f>C3*B3</f>
        <v>75.12</v>
      </c>
      <c r="F3" s="12">
        <f>$M$1</f>
        <v>4</v>
      </c>
      <c r="G3" s="18">
        <f>E3/F3</f>
        <v>18.78</v>
      </c>
      <c r="H3" s="18">
        <f>G3</f>
        <v>18.78</v>
      </c>
    </row>
    <row r="4" spans="1:18" x14ac:dyDescent="0.2">
      <c r="A4" s="1" t="s">
        <v>103</v>
      </c>
      <c r="B4" s="14"/>
      <c r="C4" s="2"/>
      <c r="E4" s="17"/>
      <c r="F4" s="17"/>
      <c r="G4" s="17"/>
      <c r="H4" s="17"/>
    </row>
    <row r="5" spans="1:18" x14ac:dyDescent="0.2">
      <c r="A5" s="3" t="s">
        <v>62</v>
      </c>
      <c r="B5" s="11">
        <v>0.42299999999999999</v>
      </c>
      <c r="C5" s="4">
        <v>1.44</v>
      </c>
      <c r="E5" s="18">
        <f>C5*B5</f>
        <v>0.60911999999999999</v>
      </c>
      <c r="F5" s="12">
        <f>$K$1</f>
        <v>4</v>
      </c>
      <c r="G5" s="18">
        <f>E5/F5</f>
        <v>0.15228</v>
      </c>
      <c r="H5" s="18">
        <f>LARGE(G5:G6,1)</f>
        <v>1.5734159999999997</v>
      </c>
    </row>
    <row r="6" spans="1:18" x14ac:dyDescent="0.2">
      <c r="A6" s="3" t="s">
        <v>63</v>
      </c>
      <c r="B6" s="11">
        <v>4.3705999999999996</v>
      </c>
      <c r="C6" s="4">
        <v>1.44</v>
      </c>
      <c r="E6" s="18">
        <f>C6*B6</f>
        <v>6.2936639999999988</v>
      </c>
      <c r="F6" s="12">
        <f>$M$1</f>
        <v>4</v>
      </c>
      <c r="G6" s="18">
        <f>E6/F6</f>
        <v>1.5734159999999997</v>
      </c>
      <c r="H6" s="18"/>
    </row>
    <row r="7" spans="1:18" x14ac:dyDescent="0.2">
      <c r="A7" s="1" t="s">
        <v>104</v>
      </c>
      <c r="B7" s="14"/>
      <c r="C7" s="2"/>
      <c r="E7" s="17"/>
      <c r="F7" s="17"/>
      <c r="G7" s="17"/>
      <c r="H7" s="17"/>
    </row>
    <row r="8" spans="1:18" x14ac:dyDescent="0.2">
      <c r="A8" s="3" t="s">
        <v>63</v>
      </c>
      <c r="B8" s="11">
        <v>3.956</v>
      </c>
      <c r="C8" s="16">
        <v>16.04</v>
      </c>
      <c r="E8" s="18">
        <f>C8*B8</f>
        <v>63.454239999999999</v>
      </c>
      <c r="F8" s="12">
        <f>$M$1</f>
        <v>4</v>
      </c>
      <c r="G8" s="18">
        <f>E8/F8</f>
        <v>15.86356</v>
      </c>
      <c r="H8" s="18">
        <f>G8</f>
        <v>15.86356</v>
      </c>
    </row>
    <row r="9" spans="1:18" x14ac:dyDescent="0.2">
      <c r="A9" s="1" t="s">
        <v>108</v>
      </c>
      <c r="B9" s="14"/>
      <c r="C9" s="2"/>
      <c r="E9" s="17"/>
      <c r="F9" s="17"/>
      <c r="G9" s="17"/>
      <c r="H9" s="17"/>
    </row>
    <row r="10" spans="1:18" x14ac:dyDescent="0.2">
      <c r="A10" s="3" t="s">
        <v>62</v>
      </c>
      <c r="B10" s="11">
        <v>0.10199999999999999</v>
      </c>
      <c r="C10" s="4">
        <v>29.93</v>
      </c>
      <c r="E10" s="18">
        <f>C10*B10</f>
        <v>3.0528599999999999</v>
      </c>
      <c r="F10" s="12">
        <f>$K$1</f>
        <v>4</v>
      </c>
      <c r="G10" s="18">
        <f>E10/F10</f>
        <v>0.76321499999999998</v>
      </c>
      <c r="H10" s="18">
        <f>LARGE(G10:G11,1)</f>
        <v>1.1455707500000001</v>
      </c>
    </row>
    <row r="11" spans="1:18" x14ac:dyDescent="0.2">
      <c r="A11" s="3" t="s">
        <v>63</v>
      </c>
      <c r="B11" s="11">
        <v>0.15310000000000001</v>
      </c>
      <c r="C11" s="4">
        <v>29.93</v>
      </c>
      <c r="E11" s="18">
        <f>C11*B11</f>
        <v>4.5822830000000003</v>
      </c>
      <c r="F11" s="12">
        <f>$M$1</f>
        <v>4</v>
      </c>
      <c r="G11" s="18">
        <f>E11/F11</f>
        <v>1.1455707500000001</v>
      </c>
      <c r="H11" s="18"/>
    </row>
    <row r="12" spans="1:18" x14ac:dyDescent="0.2">
      <c r="A12" s="1" t="s">
        <v>109</v>
      </c>
      <c r="B12" s="15"/>
      <c r="C12" s="2"/>
      <c r="E12" s="17"/>
      <c r="F12" s="17"/>
      <c r="G12" s="17"/>
      <c r="H12" s="17"/>
    </row>
    <row r="13" spans="1:18" x14ac:dyDescent="0.2">
      <c r="A13" s="3" t="s">
        <v>62</v>
      </c>
      <c r="B13" s="4">
        <v>0.48299999999999998</v>
      </c>
      <c r="C13" s="4">
        <v>4.29</v>
      </c>
      <c r="E13" s="18">
        <f>C13*B13</f>
        <v>2.0720700000000001</v>
      </c>
      <c r="F13" s="12">
        <f>$K$1</f>
        <v>4</v>
      </c>
      <c r="G13" s="18">
        <f>E13/F13</f>
        <v>0.51801750000000002</v>
      </c>
      <c r="H13" s="18">
        <f>LARGE(G13:G14,1)</f>
        <v>0.51801750000000002</v>
      </c>
    </row>
    <row r="14" spans="1:18" x14ac:dyDescent="0.2">
      <c r="A14" s="3" t="s">
        <v>63</v>
      </c>
      <c r="B14" s="4">
        <v>7.5999999999999998E-2</v>
      </c>
      <c r="C14" s="4">
        <v>4.29</v>
      </c>
      <c r="E14" s="18">
        <f>C14*B14</f>
        <v>0.32604</v>
      </c>
      <c r="F14" s="12">
        <f>$M$1</f>
        <v>4</v>
      </c>
      <c r="G14" s="18">
        <f>E14/F14</f>
        <v>8.1509999999999999E-2</v>
      </c>
      <c r="H14" s="18"/>
    </row>
    <row r="15" spans="1:18" x14ac:dyDescent="0.2">
      <c r="A15" s="1" t="s">
        <v>110</v>
      </c>
      <c r="B15" s="15"/>
      <c r="C15" s="2"/>
      <c r="E15" s="17"/>
      <c r="F15" s="17"/>
      <c r="G15" s="17"/>
      <c r="H15" s="17"/>
    </row>
    <row r="16" spans="1:18" x14ac:dyDescent="0.2">
      <c r="A16" s="3" t="s">
        <v>62</v>
      </c>
      <c r="B16" s="11">
        <v>0.44900000000000001</v>
      </c>
      <c r="C16" s="4">
        <v>117.54</v>
      </c>
      <c r="E16" s="18">
        <f>C16*B16</f>
        <v>52.775460000000002</v>
      </c>
      <c r="F16" s="12">
        <f>$K$1</f>
        <v>4</v>
      </c>
      <c r="G16" s="18">
        <f>E16/F16</f>
        <v>13.193865000000001</v>
      </c>
      <c r="H16" s="18">
        <f>LARGE(G16:G17,1)</f>
        <v>13.193865000000001</v>
      </c>
    </row>
    <row r="17" spans="1:8" x14ac:dyDescent="0.2">
      <c r="A17" s="3" t="s">
        <v>63</v>
      </c>
      <c r="B17" s="11">
        <v>7.0000000000000007E-2</v>
      </c>
      <c r="C17" s="4">
        <v>117.54</v>
      </c>
      <c r="E17" s="18">
        <f>C17*B17</f>
        <v>8.227800000000002</v>
      </c>
      <c r="F17" s="12">
        <f>$M$1</f>
        <v>4</v>
      </c>
      <c r="G17" s="18">
        <f>E17/F17</f>
        <v>2.0569500000000005</v>
      </c>
      <c r="H17" s="18"/>
    </row>
    <row r="18" spans="1:8" x14ac:dyDescent="0.2">
      <c r="A18" s="1" t="s">
        <v>111</v>
      </c>
      <c r="B18" s="15"/>
      <c r="C18" s="2"/>
      <c r="E18" s="17"/>
      <c r="F18" s="17"/>
      <c r="G18" s="17"/>
      <c r="H18" s="17"/>
    </row>
    <row r="19" spans="1:8" x14ac:dyDescent="0.2">
      <c r="A19" s="3" t="s">
        <v>62</v>
      </c>
      <c r="B19" s="11">
        <v>4.5403000000000002</v>
      </c>
      <c r="C19" s="4">
        <v>5</v>
      </c>
      <c r="E19" s="18">
        <f>C19*B19</f>
        <v>22.701500000000003</v>
      </c>
      <c r="F19" s="12">
        <f>$K$1</f>
        <v>4</v>
      </c>
      <c r="G19" s="18">
        <f>E19/F19</f>
        <v>5.6753750000000007</v>
      </c>
      <c r="H19" s="18">
        <f>LARGE(G19:G20,1)</f>
        <v>5.6753750000000007</v>
      </c>
    </row>
    <row r="20" spans="1:8" x14ac:dyDescent="0.2">
      <c r="A20" s="3" t="s">
        <v>63</v>
      </c>
      <c r="B20" s="11">
        <v>3.5674000000000001</v>
      </c>
      <c r="C20" s="4">
        <v>5</v>
      </c>
      <c r="E20" s="18">
        <f>C20*B20</f>
        <v>17.837</v>
      </c>
      <c r="F20" s="12">
        <f>$M$1</f>
        <v>4</v>
      </c>
      <c r="G20" s="18">
        <f>E20/F20</f>
        <v>4.4592499999999999</v>
      </c>
      <c r="H20" s="18"/>
    </row>
    <row r="21" spans="1:8" x14ac:dyDescent="0.2">
      <c r="A21" s="1" t="s">
        <v>112</v>
      </c>
      <c r="B21" s="15"/>
      <c r="C21" s="2"/>
      <c r="E21" s="17"/>
      <c r="F21" s="17"/>
      <c r="G21" s="17"/>
      <c r="H21" s="17"/>
    </row>
    <row r="22" spans="1:8" x14ac:dyDescent="0.2">
      <c r="A22" s="3" t="s">
        <v>62</v>
      </c>
      <c r="B22" s="11">
        <v>0.15</v>
      </c>
      <c r="C22" s="4">
        <v>43</v>
      </c>
      <c r="E22" s="18">
        <f>C22*B22</f>
        <v>6.45</v>
      </c>
      <c r="F22" s="12">
        <f>$K$1</f>
        <v>4</v>
      </c>
      <c r="G22" s="18">
        <f>E22/F22</f>
        <v>1.6125</v>
      </c>
      <c r="H22" s="18">
        <f>LARGE(G22:G23,1)</f>
        <v>1.6125</v>
      </c>
    </row>
    <row r="23" spans="1:8" x14ac:dyDescent="0.2">
      <c r="A23" s="3" t="s">
        <v>63</v>
      </c>
      <c r="B23" s="11">
        <v>0.15</v>
      </c>
      <c r="C23" s="4">
        <v>43</v>
      </c>
      <c r="E23" s="18">
        <f>C23*B23</f>
        <v>6.45</v>
      </c>
      <c r="F23" s="12">
        <f>$M$1</f>
        <v>4</v>
      </c>
      <c r="G23" s="18">
        <f>E23/F23</f>
        <v>1.6125</v>
      </c>
      <c r="H23" s="18"/>
    </row>
    <row r="24" spans="1:8" x14ac:dyDescent="0.2">
      <c r="A24" s="1" t="s">
        <v>113</v>
      </c>
      <c r="B24" s="15"/>
      <c r="C24" s="2"/>
      <c r="E24" s="17"/>
      <c r="F24" s="17"/>
      <c r="G24" s="17"/>
      <c r="H24" s="17"/>
    </row>
    <row r="25" spans="1:8" x14ac:dyDescent="0.2">
      <c r="A25" s="3" t="s">
        <v>62</v>
      </c>
      <c r="B25" s="11">
        <v>0.1</v>
      </c>
      <c r="C25" s="4">
        <v>2</v>
      </c>
      <c r="E25" s="18">
        <f>C25*B25</f>
        <v>0.2</v>
      </c>
      <c r="F25" s="12">
        <f>$K$1</f>
        <v>4</v>
      </c>
      <c r="G25" s="18">
        <f>E25/F25</f>
        <v>0.05</v>
      </c>
      <c r="H25" s="18">
        <f>LARGE(G25:G26,1)</f>
        <v>0.05</v>
      </c>
    </row>
    <row r="26" spans="1:8" x14ac:dyDescent="0.2">
      <c r="A26" s="3" t="s">
        <v>63</v>
      </c>
      <c r="B26" s="11">
        <v>0.1</v>
      </c>
      <c r="C26" s="4">
        <v>2</v>
      </c>
      <c r="E26" s="18">
        <f>C26*B26</f>
        <v>0.2</v>
      </c>
      <c r="F26" s="12">
        <f>$M$1</f>
        <v>4</v>
      </c>
      <c r="G26" s="18">
        <f>E26/F26</f>
        <v>0.05</v>
      </c>
      <c r="H26" s="18"/>
    </row>
    <row r="27" spans="1:8" x14ac:dyDescent="0.2">
      <c r="A27" s="1" t="s">
        <v>114</v>
      </c>
      <c r="B27" s="15"/>
      <c r="C27" s="2"/>
      <c r="E27" s="17"/>
      <c r="F27" s="17"/>
      <c r="G27" s="17"/>
      <c r="H27" s="17"/>
    </row>
    <row r="28" spans="1:8" x14ac:dyDescent="0.2">
      <c r="A28" s="3" t="s">
        <v>62</v>
      </c>
      <c r="B28" s="11">
        <v>0.2</v>
      </c>
      <c r="C28" s="4">
        <v>9</v>
      </c>
      <c r="E28" s="18">
        <f>C28*B28</f>
        <v>1.8</v>
      </c>
      <c r="F28" s="12">
        <f>$K$1</f>
        <v>4</v>
      </c>
      <c r="G28" s="18">
        <f>E28/F28</f>
        <v>0.45</v>
      </c>
      <c r="H28" s="18">
        <f>LARGE(G28:G29,1)</f>
        <v>0.45</v>
      </c>
    </row>
    <row r="29" spans="1:8" x14ac:dyDescent="0.2">
      <c r="A29" s="3" t="s">
        <v>63</v>
      </c>
      <c r="B29" s="11">
        <v>0.2</v>
      </c>
      <c r="C29" s="4">
        <v>9</v>
      </c>
      <c r="E29" s="18">
        <f>C29*B29</f>
        <v>1.8</v>
      </c>
      <c r="F29" s="12">
        <f>$M$1</f>
        <v>4</v>
      </c>
      <c r="G29" s="18">
        <f>E29/F29</f>
        <v>0.45</v>
      </c>
      <c r="H29" s="18"/>
    </row>
    <row r="30" spans="1:8" x14ac:dyDescent="0.2">
      <c r="A30" s="1" t="s">
        <v>115</v>
      </c>
      <c r="B30" s="15"/>
      <c r="C30" s="2"/>
      <c r="E30" s="17"/>
      <c r="F30" s="17"/>
      <c r="G30" s="17"/>
      <c r="H30" s="17"/>
    </row>
    <row r="31" spans="1:8" x14ac:dyDescent="0.2">
      <c r="A31" s="3" t="s">
        <v>62</v>
      </c>
      <c r="B31" s="11">
        <v>0.1</v>
      </c>
      <c r="C31" s="4">
        <v>26</v>
      </c>
      <c r="E31" s="18">
        <f>C31*B31</f>
        <v>2.6</v>
      </c>
      <c r="F31" s="12">
        <f>$K$1</f>
        <v>4</v>
      </c>
      <c r="G31" s="18">
        <f>E31/F31</f>
        <v>0.65</v>
      </c>
      <c r="H31" s="18">
        <f>LARGE(G31:G32,1)</f>
        <v>0.65</v>
      </c>
    </row>
    <row r="32" spans="1:8" x14ac:dyDescent="0.2">
      <c r="A32" s="3" t="s">
        <v>63</v>
      </c>
      <c r="B32" s="11">
        <v>0.1</v>
      </c>
      <c r="C32" s="4">
        <v>26</v>
      </c>
      <c r="E32" s="18">
        <f>C32*B32</f>
        <v>2.6</v>
      </c>
      <c r="F32" s="12">
        <f>$M$1</f>
        <v>4</v>
      </c>
      <c r="G32" s="18">
        <f>E32/F32</f>
        <v>0.65</v>
      </c>
      <c r="H32" s="18"/>
    </row>
    <row r="33" spans="1:8" x14ac:dyDescent="0.2">
      <c r="A33" s="1" t="s">
        <v>116</v>
      </c>
      <c r="B33" s="15"/>
      <c r="C33" s="2"/>
      <c r="E33" s="17"/>
      <c r="F33" s="17"/>
      <c r="G33" s="17"/>
      <c r="H33" s="17"/>
    </row>
    <row r="34" spans="1:8" x14ac:dyDescent="0.2">
      <c r="A34" s="3" t="s">
        <v>62</v>
      </c>
      <c r="B34" s="11">
        <v>0.14000000000000001</v>
      </c>
      <c r="C34" s="4">
        <v>2</v>
      </c>
      <c r="E34" s="18">
        <f>C34*B34</f>
        <v>0.28000000000000003</v>
      </c>
      <c r="F34" s="12">
        <f>$K$1</f>
        <v>4</v>
      </c>
      <c r="G34" s="18">
        <f>E34/F34</f>
        <v>7.0000000000000007E-2</v>
      </c>
      <c r="H34" s="18">
        <f>LARGE(G34:G35,1)</f>
        <v>7.0000000000000007E-2</v>
      </c>
    </row>
    <row r="35" spans="1:8" x14ac:dyDescent="0.2">
      <c r="A35" s="3" t="s">
        <v>63</v>
      </c>
      <c r="B35" s="11">
        <v>0.14000000000000001</v>
      </c>
      <c r="C35" s="4">
        <v>2</v>
      </c>
      <c r="E35" s="18">
        <f>C35*B35</f>
        <v>0.28000000000000003</v>
      </c>
      <c r="F35" s="12">
        <f>$M$1</f>
        <v>4</v>
      </c>
      <c r="G35" s="18">
        <f>E35/F35</f>
        <v>7.0000000000000007E-2</v>
      </c>
      <c r="H35" s="18"/>
    </row>
    <row r="36" spans="1:8" x14ac:dyDescent="0.2">
      <c r="A36" s="1" t="s">
        <v>117</v>
      </c>
      <c r="B36" s="15"/>
      <c r="C36" s="2"/>
      <c r="E36" s="17"/>
      <c r="F36" s="17"/>
      <c r="G36" s="17"/>
      <c r="H36" s="17"/>
    </row>
    <row r="37" spans="1:8" x14ac:dyDescent="0.2">
      <c r="A37" s="3" t="s">
        <v>62</v>
      </c>
      <c r="B37" s="11">
        <v>7.1999999999999995E-2</v>
      </c>
      <c r="C37" s="4">
        <v>4</v>
      </c>
      <c r="E37" s="18">
        <f>C37*B37</f>
        <v>0.28799999999999998</v>
      </c>
      <c r="F37" s="12">
        <f>$K$1</f>
        <v>4</v>
      </c>
      <c r="G37" s="18">
        <f>E37/F37</f>
        <v>7.1999999999999995E-2</v>
      </c>
      <c r="H37" s="18">
        <f>LARGE(G37:G38,1)</f>
        <v>7.1999999999999995E-2</v>
      </c>
    </row>
    <row r="38" spans="1:8" x14ac:dyDescent="0.2">
      <c r="A38" s="3" t="s">
        <v>63</v>
      </c>
      <c r="B38" s="11">
        <v>7.1999999999999995E-2</v>
      </c>
      <c r="C38" s="4">
        <v>4</v>
      </c>
      <c r="E38" s="18">
        <f>C38*B38</f>
        <v>0.28799999999999998</v>
      </c>
      <c r="F38" s="12">
        <f>$M$1</f>
        <v>4</v>
      </c>
      <c r="G38" s="18">
        <f>E38/F38</f>
        <v>7.1999999999999995E-2</v>
      </c>
      <c r="H38" s="18"/>
    </row>
    <row r="39" spans="1:8" x14ac:dyDescent="0.2">
      <c r="A39" s="1" t="s">
        <v>118</v>
      </c>
      <c r="B39" s="15"/>
      <c r="C39" s="2"/>
      <c r="E39" s="17"/>
      <c r="F39" s="17"/>
      <c r="G39" s="17"/>
      <c r="H39" s="17"/>
    </row>
    <row r="40" spans="1:8" x14ac:dyDescent="0.2">
      <c r="A40" s="3" t="s">
        <v>62</v>
      </c>
      <c r="B40" s="11">
        <v>0.15</v>
      </c>
      <c r="C40" s="4">
        <v>11</v>
      </c>
      <c r="E40" s="18">
        <f>C40*B40</f>
        <v>1.65</v>
      </c>
      <c r="F40" s="12">
        <f>$K$1</f>
        <v>4</v>
      </c>
      <c r="G40" s="18">
        <f>E40/F40</f>
        <v>0.41249999999999998</v>
      </c>
      <c r="H40" s="18">
        <f>LARGE(G40:G41,1)</f>
        <v>0.41249999999999998</v>
      </c>
    </row>
    <row r="41" spans="1:8" x14ac:dyDescent="0.2">
      <c r="A41" s="3" t="s">
        <v>63</v>
      </c>
      <c r="B41" s="11">
        <v>0.15</v>
      </c>
      <c r="C41" s="4">
        <v>11</v>
      </c>
      <c r="E41" s="18">
        <f>C41*B41</f>
        <v>1.65</v>
      </c>
      <c r="F41" s="12">
        <f>$M$1</f>
        <v>4</v>
      </c>
      <c r="G41" s="18">
        <f>E41/F41</f>
        <v>0.41249999999999998</v>
      </c>
      <c r="H41" s="18"/>
    </row>
    <row r="42" spans="1:8" x14ac:dyDescent="0.2">
      <c r="A42" s="1" t="s">
        <v>119</v>
      </c>
      <c r="B42" s="15"/>
      <c r="C42" s="2"/>
      <c r="E42" s="17"/>
      <c r="F42" s="17"/>
      <c r="G42" s="17"/>
      <c r="H42" s="17"/>
    </row>
    <row r="43" spans="1:8" x14ac:dyDescent="0.2">
      <c r="A43" s="3" t="s">
        <v>62</v>
      </c>
      <c r="B43" s="11">
        <v>0.15</v>
      </c>
      <c r="C43" s="4">
        <v>58</v>
      </c>
      <c r="E43" s="18">
        <f>C43*B43</f>
        <v>8.6999999999999993</v>
      </c>
      <c r="F43" s="12">
        <f>$K$1</f>
        <v>4</v>
      </c>
      <c r="G43" s="18">
        <f>E43/F43</f>
        <v>2.1749999999999998</v>
      </c>
      <c r="H43" s="18">
        <f>LARGE(G43:G44,1)</f>
        <v>2.1749999999999998</v>
      </c>
    </row>
    <row r="44" spans="1:8" x14ac:dyDescent="0.2">
      <c r="A44" s="3" t="s">
        <v>63</v>
      </c>
      <c r="B44" s="11">
        <v>0.15</v>
      </c>
      <c r="C44" s="4">
        <v>58</v>
      </c>
      <c r="E44" s="18">
        <f>C44*B44</f>
        <v>8.6999999999999993</v>
      </c>
      <c r="F44" s="12">
        <f>$M$1</f>
        <v>4</v>
      </c>
      <c r="G44" s="18">
        <f>E44/F44</f>
        <v>2.1749999999999998</v>
      </c>
      <c r="H44" s="18"/>
    </row>
    <row r="45" spans="1:8" x14ac:dyDescent="0.2">
      <c r="A45" s="1" t="s">
        <v>120</v>
      </c>
      <c r="B45" s="15"/>
      <c r="C45" s="2"/>
      <c r="E45" s="17"/>
      <c r="F45" s="17"/>
      <c r="G45" s="17"/>
      <c r="H45" s="17"/>
    </row>
    <row r="46" spans="1:8" x14ac:dyDescent="0.2">
      <c r="A46" s="3" t="s">
        <v>62</v>
      </c>
      <c r="B46" s="11">
        <v>0.108</v>
      </c>
      <c r="C46" s="4">
        <v>5</v>
      </c>
      <c r="E46" s="18">
        <f>C46*B46</f>
        <v>0.54</v>
      </c>
      <c r="F46" s="12">
        <f>$K$1</f>
        <v>4</v>
      </c>
      <c r="G46" s="18">
        <f>E46/F46</f>
        <v>0.13500000000000001</v>
      </c>
      <c r="H46" s="18">
        <f>LARGE(G46:G47,1)</f>
        <v>0.13500000000000001</v>
      </c>
    </row>
    <row r="47" spans="1:8" x14ac:dyDescent="0.2">
      <c r="A47" s="3" t="s">
        <v>63</v>
      </c>
      <c r="B47" s="11">
        <v>0.108</v>
      </c>
      <c r="C47" s="4">
        <v>5</v>
      </c>
      <c r="E47" s="18">
        <f>C47*B47</f>
        <v>0.54</v>
      </c>
      <c r="F47" s="12">
        <f>$M$1</f>
        <v>4</v>
      </c>
      <c r="G47" s="18">
        <f>E47/F47</f>
        <v>0.13500000000000001</v>
      </c>
      <c r="H47" s="18"/>
    </row>
    <row r="48" spans="1:8" x14ac:dyDescent="0.2">
      <c r="A48" s="1" t="s">
        <v>121</v>
      </c>
      <c r="B48" s="15"/>
      <c r="C48" s="2"/>
      <c r="E48" s="17"/>
      <c r="F48" s="17"/>
      <c r="G48" s="17"/>
      <c r="H48" s="17"/>
    </row>
    <row r="49" spans="1:8" x14ac:dyDescent="0.2">
      <c r="A49" s="3" t="s">
        <v>62</v>
      </c>
      <c r="B49" s="11">
        <v>0.1</v>
      </c>
      <c r="C49" s="4">
        <v>3</v>
      </c>
      <c r="E49" s="18">
        <f>C49*B49</f>
        <v>0.30000000000000004</v>
      </c>
      <c r="F49" s="12">
        <f>$K$1</f>
        <v>4</v>
      </c>
      <c r="G49" s="18">
        <f>E49/F49</f>
        <v>7.5000000000000011E-2</v>
      </c>
      <c r="H49" s="18">
        <f>LARGE(G49:G50,1)</f>
        <v>7.5000000000000011E-2</v>
      </c>
    </row>
    <row r="50" spans="1:8" x14ac:dyDescent="0.2">
      <c r="A50" s="3" t="s">
        <v>63</v>
      </c>
      <c r="B50" s="11">
        <v>0.1</v>
      </c>
      <c r="C50" s="4">
        <v>3</v>
      </c>
      <c r="E50" s="18">
        <f>C50*B50</f>
        <v>0.30000000000000004</v>
      </c>
      <c r="F50" s="12">
        <f>$M$1</f>
        <v>4</v>
      </c>
      <c r="G50" s="18">
        <f>E50/F50</f>
        <v>7.5000000000000011E-2</v>
      </c>
      <c r="H50" s="18"/>
    </row>
    <row r="51" spans="1:8" x14ac:dyDescent="0.2">
      <c r="A51" s="1" t="s">
        <v>122</v>
      </c>
      <c r="B51" s="15"/>
      <c r="C51" s="2"/>
      <c r="E51" s="17"/>
      <c r="F51" s="17"/>
      <c r="G51" s="17"/>
      <c r="H51" s="17"/>
    </row>
    <row r="52" spans="1:8" x14ac:dyDescent="0.2">
      <c r="A52" s="3" t="s">
        <v>62</v>
      </c>
      <c r="B52" s="11">
        <v>0.14399999999999999</v>
      </c>
      <c r="C52" s="4">
        <v>3</v>
      </c>
      <c r="E52" s="18">
        <f>C52*B52</f>
        <v>0.43199999999999994</v>
      </c>
      <c r="F52" s="12">
        <f>$K$1</f>
        <v>4</v>
      </c>
      <c r="G52" s="18">
        <f>E52/F52</f>
        <v>0.10799999999999998</v>
      </c>
      <c r="H52" s="18">
        <f>LARGE(G52:G53,1)</f>
        <v>0.10799999999999998</v>
      </c>
    </row>
    <row r="53" spans="1:8" x14ac:dyDescent="0.2">
      <c r="A53" s="3" t="s">
        <v>63</v>
      </c>
      <c r="B53" s="11">
        <v>0.14399999999999999</v>
      </c>
      <c r="C53" s="4">
        <v>3</v>
      </c>
      <c r="E53" s="18">
        <f>C53*B53</f>
        <v>0.43199999999999994</v>
      </c>
      <c r="F53" s="12">
        <f>$M$1</f>
        <v>4</v>
      </c>
      <c r="G53" s="18">
        <f>E53/F53</f>
        <v>0.10799999999999998</v>
      </c>
      <c r="H53" s="18"/>
    </row>
    <row r="54" spans="1:8" x14ac:dyDescent="0.2">
      <c r="A54" s="1" t="s">
        <v>123</v>
      </c>
      <c r="B54" s="15"/>
      <c r="C54" s="2"/>
      <c r="E54" s="17"/>
      <c r="F54" s="17"/>
      <c r="G54" s="17"/>
      <c r="H54" s="17"/>
    </row>
    <row r="55" spans="1:8" x14ac:dyDescent="0.2">
      <c r="A55" s="3" t="s">
        <v>62</v>
      </c>
      <c r="B55" s="11">
        <v>0.12</v>
      </c>
      <c r="C55" s="4">
        <v>34</v>
      </c>
      <c r="E55" s="18">
        <f>C55*B55</f>
        <v>4.08</v>
      </c>
      <c r="F55" s="12">
        <f>$K$1</f>
        <v>4</v>
      </c>
      <c r="G55" s="18">
        <f>E55/F55</f>
        <v>1.02</v>
      </c>
      <c r="H55" s="18">
        <f>LARGE(G55:G56,1)</f>
        <v>1.02</v>
      </c>
    </row>
    <row r="56" spans="1:8" x14ac:dyDescent="0.2">
      <c r="A56" s="3" t="s">
        <v>63</v>
      </c>
      <c r="B56" s="11">
        <v>0.12</v>
      </c>
      <c r="C56" s="4">
        <v>34</v>
      </c>
      <c r="E56" s="18">
        <f>C56*B56</f>
        <v>4.08</v>
      </c>
      <c r="F56" s="12">
        <f>$M$1</f>
        <v>4</v>
      </c>
      <c r="G56" s="18">
        <f>E56/F56</f>
        <v>1.02</v>
      </c>
      <c r="H56" s="18"/>
    </row>
    <row r="57" spans="1:8" x14ac:dyDescent="0.2">
      <c r="A57" s="1" t="s">
        <v>124</v>
      </c>
      <c r="B57" s="15"/>
      <c r="C57" s="2"/>
      <c r="E57" s="17"/>
      <c r="F57" s="17"/>
      <c r="G57" s="17"/>
      <c r="H57" s="17"/>
    </row>
    <row r="58" spans="1:8" x14ac:dyDescent="0.2">
      <c r="A58" s="3" t="s">
        <v>62</v>
      </c>
      <c r="B58" s="11">
        <v>0.14399999999999999</v>
      </c>
      <c r="C58" s="4">
        <v>2</v>
      </c>
      <c r="E58" s="18">
        <f>C58*B58</f>
        <v>0.28799999999999998</v>
      </c>
      <c r="F58" s="12">
        <f>$K$1</f>
        <v>4</v>
      </c>
      <c r="G58" s="18">
        <f>E58/F58</f>
        <v>7.1999999999999995E-2</v>
      </c>
      <c r="H58" s="18">
        <f>LARGE(G58:G59,1)</f>
        <v>7.1999999999999995E-2</v>
      </c>
    </row>
    <row r="59" spans="1:8" x14ac:dyDescent="0.2">
      <c r="A59" s="3" t="s">
        <v>63</v>
      </c>
      <c r="B59" s="11">
        <v>0.14399999999999999</v>
      </c>
      <c r="C59" s="4">
        <v>2</v>
      </c>
      <c r="E59" s="18">
        <f>C59*B59</f>
        <v>0.28799999999999998</v>
      </c>
      <c r="F59" s="12">
        <f>$M$1</f>
        <v>4</v>
      </c>
      <c r="G59" s="18">
        <f>E59/F59</f>
        <v>7.1999999999999995E-2</v>
      </c>
      <c r="H59" s="18"/>
    </row>
    <row r="60" spans="1:8" x14ac:dyDescent="0.2">
      <c r="A60" s="1" t="s">
        <v>125</v>
      </c>
      <c r="B60" s="15"/>
      <c r="C60" s="2"/>
      <c r="E60" s="17"/>
      <c r="F60" s="17"/>
      <c r="G60" s="17"/>
      <c r="H60" s="17"/>
    </row>
    <row r="61" spans="1:8" x14ac:dyDescent="0.2">
      <c r="A61" s="3" t="s">
        <v>62</v>
      </c>
      <c r="B61" s="11">
        <v>0.17</v>
      </c>
      <c r="C61" s="4">
        <v>1</v>
      </c>
      <c r="E61" s="18">
        <f>C61*B61</f>
        <v>0.17</v>
      </c>
      <c r="F61" s="12">
        <f>$K$1</f>
        <v>4</v>
      </c>
      <c r="G61" s="18">
        <f>E61/F61</f>
        <v>4.2500000000000003E-2</v>
      </c>
      <c r="H61" s="18">
        <f>LARGE(G61:G62,1)</f>
        <v>4.2500000000000003E-2</v>
      </c>
    </row>
    <row r="62" spans="1:8" x14ac:dyDescent="0.2">
      <c r="A62" s="3" t="s">
        <v>63</v>
      </c>
      <c r="B62" s="11">
        <v>0.17</v>
      </c>
      <c r="C62" s="4">
        <v>1</v>
      </c>
      <c r="E62" s="18">
        <f>C62*B62</f>
        <v>0.17</v>
      </c>
      <c r="F62" s="12">
        <f>$M$1</f>
        <v>4</v>
      </c>
      <c r="G62" s="18">
        <f>E62/F62</f>
        <v>4.2500000000000003E-2</v>
      </c>
      <c r="H62" s="18"/>
    </row>
    <row r="63" spans="1:8" x14ac:dyDescent="0.2">
      <c r="A63" s="1" t="s">
        <v>126</v>
      </c>
      <c r="B63" s="15"/>
      <c r="C63" s="2"/>
      <c r="E63" s="17"/>
      <c r="F63" s="17"/>
      <c r="G63" s="17"/>
      <c r="H63" s="17"/>
    </row>
    <row r="64" spans="1:8" x14ac:dyDescent="0.2">
      <c r="A64" s="3" t="s">
        <v>62</v>
      </c>
      <c r="B64" s="11">
        <v>0.11020000000000001</v>
      </c>
      <c r="C64" s="4">
        <v>12</v>
      </c>
      <c r="E64" s="18">
        <f>C64*B64</f>
        <v>1.3224</v>
      </c>
      <c r="F64" s="12">
        <f>$K$1</f>
        <v>4</v>
      </c>
      <c r="G64" s="18">
        <f>E64/F64</f>
        <v>0.3306</v>
      </c>
      <c r="H64" s="18">
        <f>LARGE(G64:G65,1)</f>
        <v>0.3306</v>
      </c>
    </row>
    <row r="65" spans="1:8" x14ac:dyDescent="0.2">
      <c r="A65" s="3" t="s">
        <v>63</v>
      </c>
      <c r="B65" s="11">
        <v>0.11020000000000001</v>
      </c>
      <c r="C65" s="4">
        <v>12</v>
      </c>
      <c r="E65" s="18">
        <f>C65*B65</f>
        <v>1.3224</v>
      </c>
      <c r="F65" s="12">
        <f>$M$1</f>
        <v>4</v>
      </c>
      <c r="G65" s="18">
        <f>E65/F65</f>
        <v>0.3306</v>
      </c>
      <c r="H65" s="18"/>
    </row>
    <row r="66" spans="1:8" x14ac:dyDescent="0.2">
      <c r="A66" s="1" t="s">
        <v>127</v>
      </c>
      <c r="B66" s="15"/>
      <c r="C66" s="2"/>
      <c r="E66" s="17"/>
      <c r="F66" s="17"/>
      <c r="G66" s="17"/>
      <c r="H66" s="17"/>
    </row>
    <row r="67" spans="1:8" x14ac:dyDescent="0.2">
      <c r="A67" s="3" t="s">
        <v>62</v>
      </c>
      <c r="B67" s="11">
        <v>0.11020000000000001</v>
      </c>
      <c r="C67" s="4">
        <v>2</v>
      </c>
      <c r="E67" s="18">
        <f>C67*B67</f>
        <v>0.22040000000000001</v>
      </c>
      <c r="F67" s="12">
        <f>$K$1</f>
        <v>4</v>
      </c>
      <c r="G67" s="18">
        <f>E67/F67</f>
        <v>5.5100000000000003E-2</v>
      </c>
      <c r="H67" s="18">
        <f>LARGE(G67:G68,1)</f>
        <v>5.5100000000000003E-2</v>
      </c>
    </row>
    <row r="68" spans="1:8" x14ac:dyDescent="0.2">
      <c r="A68" s="3" t="s">
        <v>63</v>
      </c>
      <c r="B68" s="11">
        <v>0.11020000000000001</v>
      </c>
      <c r="C68" s="4">
        <v>2</v>
      </c>
      <c r="E68" s="18">
        <f>C68*B68</f>
        <v>0.22040000000000001</v>
      </c>
      <c r="F68" s="12">
        <f>$M$1</f>
        <v>4</v>
      </c>
      <c r="G68" s="18">
        <f>E68/F68</f>
        <v>5.5100000000000003E-2</v>
      </c>
      <c r="H68" s="18"/>
    </row>
    <row r="69" spans="1:8" x14ac:dyDescent="0.2">
      <c r="A69" s="1" t="s">
        <v>128</v>
      </c>
      <c r="B69" s="15"/>
      <c r="C69" s="2"/>
      <c r="E69" s="17"/>
      <c r="F69" s="17"/>
      <c r="G69" s="17"/>
      <c r="H69" s="17"/>
    </row>
    <row r="70" spans="1:8" x14ac:dyDescent="0.2">
      <c r="A70" s="3" t="s">
        <v>62</v>
      </c>
      <c r="B70" s="11">
        <v>7.9500000000000001E-2</v>
      </c>
      <c r="C70" s="4">
        <v>2</v>
      </c>
      <c r="E70" s="18">
        <f t="shared" ref="E70:E91" si="0">C70*B70</f>
        <v>0.159</v>
      </c>
      <c r="F70" s="12">
        <f>$K$1</f>
        <v>4</v>
      </c>
      <c r="G70" s="18">
        <f>E70/F70</f>
        <v>3.9750000000000001E-2</v>
      </c>
      <c r="H70" s="18">
        <f>LARGE(G70:G71,1)</f>
        <v>3.9750000000000001E-2</v>
      </c>
    </row>
    <row r="71" spans="1:8" x14ac:dyDescent="0.2">
      <c r="A71" s="3" t="s">
        <v>63</v>
      </c>
      <c r="B71" s="11">
        <v>7.9500000000000001E-2</v>
      </c>
      <c r="C71" s="4">
        <v>2</v>
      </c>
      <c r="E71" s="18">
        <f t="shared" si="0"/>
        <v>0.159</v>
      </c>
      <c r="F71" s="12">
        <f>$M$1</f>
        <v>4</v>
      </c>
      <c r="G71" s="18">
        <f>E71/F71</f>
        <v>3.9750000000000001E-2</v>
      </c>
      <c r="H71" s="18"/>
    </row>
    <row r="72" spans="1:8" x14ac:dyDescent="0.2">
      <c r="A72" s="1" t="s">
        <v>129</v>
      </c>
      <c r="B72" s="15"/>
      <c r="C72" s="2"/>
      <c r="E72" s="17">
        <f t="shared" si="0"/>
        <v>0</v>
      </c>
      <c r="F72" s="17"/>
      <c r="G72" s="17"/>
      <c r="H72" s="17"/>
    </row>
    <row r="73" spans="1:8" x14ac:dyDescent="0.2">
      <c r="A73" s="3" t="s">
        <v>62</v>
      </c>
      <c r="B73" s="11">
        <v>0.1133</v>
      </c>
      <c r="C73" s="4">
        <v>4</v>
      </c>
      <c r="E73" s="18">
        <f t="shared" si="0"/>
        <v>0.45319999999999999</v>
      </c>
      <c r="F73" s="12">
        <f>$K$1</f>
        <v>4</v>
      </c>
      <c r="G73" s="18">
        <f>E73/F73</f>
        <v>0.1133</v>
      </c>
      <c r="H73" s="18">
        <f>LARGE(G73:G74,1)</f>
        <v>0.1133</v>
      </c>
    </row>
    <row r="74" spans="1:8" x14ac:dyDescent="0.2">
      <c r="A74" s="3" t="s">
        <v>63</v>
      </c>
      <c r="B74" s="11">
        <v>0.1133</v>
      </c>
      <c r="C74" s="4">
        <v>4</v>
      </c>
      <c r="E74" s="18">
        <f t="shared" si="0"/>
        <v>0.45319999999999999</v>
      </c>
      <c r="F74" s="12">
        <f>$M$1</f>
        <v>4</v>
      </c>
      <c r="G74" s="18">
        <f>E74/F74</f>
        <v>0.1133</v>
      </c>
      <c r="H74" s="18"/>
    </row>
    <row r="75" spans="1:8" x14ac:dyDescent="0.2">
      <c r="A75" s="1" t="s">
        <v>130</v>
      </c>
      <c r="B75" s="15"/>
      <c r="C75" s="2"/>
      <c r="E75" s="17">
        <f t="shared" si="0"/>
        <v>0</v>
      </c>
      <c r="F75" s="17"/>
      <c r="G75" s="17"/>
      <c r="H75" s="17"/>
    </row>
    <row r="76" spans="1:8" x14ac:dyDescent="0.2">
      <c r="A76" s="3" t="s">
        <v>62</v>
      </c>
      <c r="B76" s="11">
        <v>0.36899999999999999</v>
      </c>
      <c r="C76" s="4">
        <v>127.95</v>
      </c>
      <c r="E76" s="18">
        <f t="shared" si="0"/>
        <v>47.213549999999998</v>
      </c>
      <c r="F76" s="12">
        <f>$K$1</f>
        <v>4</v>
      </c>
      <c r="G76" s="18">
        <f>E76/F76</f>
        <v>11.803387499999999</v>
      </c>
      <c r="H76" s="18">
        <f>LARGE(G76:G77,1)</f>
        <v>11.803387499999999</v>
      </c>
    </row>
    <row r="77" spans="1:8" x14ac:dyDescent="0.2">
      <c r="A77" s="3" t="s">
        <v>63</v>
      </c>
      <c r="B77" s="11">
        <v>0.36899999999999999</v>
      </c>
      <c r="C77" s="4">
        <v>117.54</v>
      </c>
      <c r="E77" s="18">
        <f t="shared" si="0"/>
        <v>43.372260000000004</v>
      </c>
      <c r="F77" s="12">
        <f>$M$1</f>
        <v>4</v>
      </c>
      <c r="G77" s="18">
        <f>E77/F77</f>
        <v>10.843065000000001</v>
      </c>
      <c r="H77" s="18"/>
    </row>
    <row r="78" spans="1:8" x14ac:dyDescent="0.2">
      <c r="A78" s="1" t="s">
        <v>131</v>
      </c>
      <c r="B78" s="15"/>
      <c r="C78" s="2"/>
      <c r="E78" s="17">
        <f t="shared" si="0"/>
        <v>0</v>
      </c>
      <c r="F78" s="17"/>
      <c r="G78" s="17"/>
      <c r="H78" s="17"/>
    </row>
    <row r="79" spans="1:8" x14ac:dyDescent="0.2">
      <c r="A79" s="3" t="s">
        <v>62</v>
      </c>
      <c r="B79" s="11">
        <v>2.9000000000000001E-2</v>
      </c>
      <c r="C79" s="4">
        <v>59.85</v>
      </c>
      <c r="E79" s="18">
        <f t="shared" si="0"/>
        <v>1.7356500000000001</v>
      </c>
      <c r="F79" s="12">
        <f>$K$1</f>
        <v>4</v>
      </c>
      <c r="G79" s="18">
        <f>E79/F79</f>
        <v>0.43391250000000003</v>
      </c>
      <c r="H79" s="18">
        <f>LARGE(G79:G80,1)</f>
        <v>0.43391250000000003</v>
      </c>
    </row>
    <row r="80" spans="1:8" x14ac:dyDescent="0.2">
      <c r="A80" s="3" t="s">
        <v>63</v>
      </c>
      <c r="B80" s="11">
        <v>2.9000000000000001E-2</v>
      </c>
      <c r="C80" s="4">
        <v>59.85</v>
      </c>
      <c r="E80" s="18">
        <f t="shared" si="0"/>
        <v>1.7356500000000001</v>
      </c>
      <c r="F80" s="12">
        <f>$M$1</f>
        <v>4</v>
      </c>
      <c r="G80" s="18">
        <f>E80/F80</f>
        <v>0.43391250000000003</v>
      </c>
      <c r="H80" s="18"/>
    </row>
    <row r="81" spans="1:8" x14ac:dyDescent="0.2">
      <c r="A81" s="1" t="s">
        <v>132</v>
      </c>
      <c r="B81" s="15"/>
      <c r="C81" s="2"/>
      <c r="E81" s="17">
        <f t="shared" si="0"/>
        <v>0</v>
      </c>
      <c r="F81" s="17"/>
      <c r="G81" s="17"/>
      <c r="H81" s="17"/>
    </row>
    <row r="82" spans="1:8" x14ac:dyDescent="0.2">
      <c r="A82" s="3" t="s">
        <v>62</v>
      </c>
      <c r="B82" s="11">
        <v>0.39100000000000001</v>
      </c>
      <c r="C82" s="4">
        <v>117.54</v>
      </c>
      <c r="E82" s="18">
        <f t="shared" si="0"/>
        <v>45.958140000000007</v>
      </c>
      <c r="F82" s="12">
        <f>$K$1</f>
        <v>4</v>
      </c>
      <c r="G82" s="18">
        <f>E82/F82</f>
        <v>11.489535000000002</v>
      </c>
      <c r="H82" s="18">
        <f>LARGE(G82:G83,1)</f>
        <v>11.489535000000002</v>
      </c>
    </row>
    <row r="83" spans="1:8" x14ac:dyDescent="0.2">
      <c r="A83" s="3" t="s">
        <v>63</v>
      </c>
      <c r="B83" s="11">
        <v>5.5E-2</v>
      </c>
      <c r="C83" s="4">
        <v>117.54</v>
      </c>
      <c r="E83" s="18">
        <f t="shared" si="0"/>
        <v>6.4647000000000006</v>
      </c>
      <c r="F83" s="12">
        <f>$M$1</f>
        <v>4</v>
      </c>
      <c r="G83" s="18">
        <f>E83/F83</f>
        <v>1.6161750000000001</v>
      </c>
      <c r="H83" s="18"/>
    </row>
    <row r="84" spans="1:8" x14ac:dyDescent="0.2">
      <c r="A84" s="1" t="s">
        <v>133</v>
      </c>
      <c r="B84" s="15"/>
      <c r="C84" s="2"/>
      <c r="E84" s="17">
        <f t="shared" si="0"/>
        <v>0</v>
      </c>
      <c r="F84" s="17"/>
      <c r="G84" s="17"/>
      <c r="H84" s="17"/>
    </row>
    <row r="85" spans="1:8" x14ac:dyDescent="0.2">
      <c r="A85" s="3" t="s">
        <v>62</v>
      </c>
      <c r="B85" s="11">
        <v>0.215</v>
      </c>
      <c r="C85" s="4">
        <v>4.29</v>
      </c>
      <c r="E85" s="18">
        <f t="shared" si="0"/>
        <v>0.92235</v>
      </c>
      <c r="F85" s="12">
        <f>$K$1</f>
        <v>4</v>
      </c>
      <c r="G85" s="18">
        <f>E85/F85</f>
        <v>0.2305875</v>
      </c>
      <c r="H85" s="18">
        <f>LARGE(G85:G86,1)</f>
        <v>0.2305875</v>
      </c>
    </row>
    <row r="86" spans="1:8" x14ac:dyDescent="0.2">
      <c r="A86" s="3" t="s">
        <v>63</v>
      </c>
      <c r="B86" s="11">
        <v>0.03</v>
      </c>
      <c r="C86" s="4">
        <v>4.29</v>
      </c>
      <c r="E86" s="18">
        <f t="shared" si="0"/>
        <v>0.12870000000000001</v>
      </c>
      <c r="F86" s="12">
        <f>$M$1</f>
        <v>4</v>
      </c>
      <c r="G86" s="18">
        <f>E86/F86</f>
        <v>3.2175000000000002E-2</v>
      </c>
      <c r="H86" s="18"/>
    </row>
    <row r="87" spans="1:8" x14ac:dyDescent="0.2">
      <c r="A87" s="1" t="s">
        <v>134</v>
      </c>
      <c r="B87" s="15"/>
      <c r="C87" s="2"/>
      <c r="E87" s="17">
        <f t="shared" si="0"/>
        <v>0</v>
      </c>
      <c r="F87" s="17"/>
      <c r="G87" s="17"/>
      <c r="H87" s="17"/>
    </row>
    <row r="88" spans="1:8" x14ac:dyDescent="0.2">
      <c r="A88" s="3" t="s">
        <v>63</v>
      </c>
      <c r="B88" s="11">
        <v>0.65</v>
      </c>
      <c r="C88" s="4">
        <v>14.96</v>
      </c>
      <c r="E88" s="18">
        <f t="shared" si="0"/>
        <v>9.7240000000000002</v>
      </c>
      <c r="F88" s="12">
        <f>$M$1</f>
        <v>4</v>
      </c>
      <c r="G88" s="18">
        <f>E88/F88</f>
        <v>2.431</v>
      </c>
      <c r="H88" s="18">
        <f>G88</f>
        <v>2.431</v>
      </c>
    </row>
    <row r="89" spans="1:8" x14ac:dyDescent="0.2">
      <c r="A89" s="1" t="s">
        <v>135</v>
      </c>
      <c r="B89" s="15"/>
      <c r="C89" s="2"/>
      <c r="E89" s="17">
        <f t="shared" si="0"/>
        <v>0</v>
      </c>
      <c r="F89" s="17"/>
      <c r="G89" s="17"/>
      <c r="H89" s="17"/>
    </row>
    <row r="90" spans="1:8" x14ac:dyDescent="0.2">
      <c r="A90" s="3" t="s">
        <v>62</v>
      </c>
      <c r="B90" s="11">
        <v>6.9000000000000006E-2</v>
      </c>
      <c r="C90" s="4">
        <v>6.12</v>
      </c>
      <c r="E90" s="18">
        <f t="shared" si="0"/>
        <v>0.42228000000000004</v>
      </c>
      <c r="F90" s="12">
        <f>$K$1</f>
        <v>4</v>
      </c>
      <c r="G90" s="18">
        <f>E90/F90</f>
        <v>0.10557000000000001</v>
      </c>
      <c r="H90" s="18">
        <f>LARGE(G90:G91,1)</f>
        <v>0.10557000000000001</v>
      </c>
    </row>
    <row r="91" spans="1:8" x14ac:dyDescent="0.2">
      <c r="A91" s="3" t="s">
        <v>63</v>
      </c>
      <c r="B91" s="11">
        <v>0.01</v>
      </c>
      <c r="C91" s="4">
        <v>6.12</v>
      </c>
      <c r="E91" s="18">
        <f t="shared" si="0"/>
        <v>6.1200000000000004E-2</v>
      </c>
      <c r="F91" s="12">
        <f>$M$1</f>
        <v>4</v>
      </c>
      <c r="G91" s="18">
        <f>E91/F91</f>
        <v>1.5300000000000001E-2</v>
      </c>
      <c r="H91" s="18"/>
    </row>
    <row r="92" spans="1:8" x14ac:dyDescent="0.2">
      <c r="B92" s="6"/>
      <c r="E92" s="6"/>
      <c r="F92" s="6"/>
      <c r="G92" s="6"/>
      <c r="H92" s="6"/>
    </row>
    <row r="93" spans="1:8" x14ac:dyDescent="0.2">
      <c r="B93" s="6"/>
      <c r="E93" s="6"/>
      <c r="F93" s="6"/>
      <c r="G93" s="6"/>
      <c r="H93" s="6"/>
    </row>
    <row r="94" spans="1:8" x14ac:dyDescent="0.2">
      <c r="B94" s="6"/>
      <c r="E94" s="6"/>
      <c r="F94" s="6"/>
      <c r="G94" s="6"/>
      <c r="H94" s="6"/>
    </row>
    <row r="95" spans="1:8" x14ac:dyDescent="0.2">
      <c r="B95" s="6"/>
      <c r="E95" s="6"/>
      <c r="F95" s="6"/>
      <c r="G95" s="6"/>
      <c r="H95" s="6"/>
    </row>
    <row r="96" spans="1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120"/>
  <sheetViews>
    <sheetView showGridLines="0" workbookViewId="0">
      <pane xSplit="7" ySplit="1" topLeftCell="H2" activePane="bottomRight" state="frozen"/>
      <selection activeCell="T17" sqref="T17"/>
      <selection pane="topRight" activeCell="T17" sqref="T17"/>
      <selection pane="bottomLeft" activeCell="T17" sqref="T17"/>
      <selection pane="bottomRight" activeCell="T17" sqref="T17"/>
    </sheetView>
  </sheetViews>
  <sheetFormatPr defaultRowHeight="12.75" x14ac:dyDescent="0.2"/>
  <cols>
    <col min="1" max="1" width="40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1" style="9" customWidth="1"/>
    <col min="11" max="11" width="4.375" style="9" customWidth="1"/>
    <col min="12" max="12" width="11" style="9" customWidth="1"/>
    <col min="13" max="13" width="4.375" style="9" customWidth="1"/>
    <col min="14" max="14" width="2.75" style="6" customWidth="1"/>
    <col min="15" max="15" width="4.375" style="6" customWidth="1"/>
    <col min="16" max="16" width="6.375" style="6" customWidth="1"/>
    <col min="17" max="17" width="4.375" style="6" customWidth="1"/>
    <col min="18" max="18" width="6.375" style="6" customWidth="1"/>
    <col min="19" max="19" width="2.75" style="6" customWidth="1"/>
    <col min="20" max="16384" width="9" style="6"/>
  </cols>
  <sheetData>
    <row r="1" spans="1:18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RESUMO!D9</f>
        <v>4</v>
      </c>
      <c r="L1" s="54" t="s">
        <v>63</v>
      </c>
      <c r="M1" s="23">
        <f>RESUMO!E9</f>
        <v>4</v>
      </c>
      <c r="O1" s="24" t="s">
        <v>64</v>
      </c>
      <c r="P1" s="25">
        <f>SUM(H:H)</f>
        <v>99.407679999999985</v>
      </c>
      <c r="Q1" s="26" t="s">
        <v>94</v>
      </c>
      <c r="R1" s="27">
        <f>P1/8</f>
        <v>12.425959999999998</v>
      </c>
    </row>
    <row r="2" spans="1:18" x14ac:dyDescent="0.2">
      <c r="A2" s="1" t="s">
        <v>102</v>
      </c>
      <c r="B2" s="14"/>
      <c r="C2" s="2"/>
      <c r="E2" s="17"/>
      <c r="F2" s="17"/>
      <c r="G2" s="17"/>
      <c r="H2" s="17"/>
    </row>
    <row r="3" spans="1:18" x14ac:dyDescent="0.2">
      <c r="A3" s="3" t="s">
        <v>63</v>
      </c>
      <c r="B3" s="11">
        <v>0.4</v>
      </c>
      <c r="C3" s="16">
        <v>166.88</v>
      </c>
      <c r="E3" s="18">
        <f>C3*B3</f>
        <v>66.751999999999995</v>
      </c>
      <c r="F3" s="12">
        <f>$M$1</f>
        <v>4</v>
      </c>
      <c r="G3" s="18">
        <f>E3/F3</f>
        <v>16.687999999999999</v>
      </c>
      <c r="H3" s="18">
        <f>G3</f>
        <v>16.687999999999999</v>
      </c>
    </row>
    <row r="4" spans="1:18" x14ac:dyDescent="0.2">
      <c r="A4" s="1" t="s">
        <v>104</v>
      </c>
      <c r="B4" s="14"/>
      <c r="C4" s="2"/>
      <c r="E4" s="17"/>
      <c r="F4" s="17"/>
      <c r="G4" s="17"/>
      <c r="H4" s="17"/>
    </row>
    <row r="5" spans="1:18" x14ac:dyDescent="0.2">
      <c r="A5" s="3" t="s">
        <v>63</v>
      </c>
      <c r="B5" s="11">
        <v>3.956</v>
      </c>
      <c r="C5" s="16">
        <v>27.03</v>
      </c>
      <c r="E5" s="18">
        <f>C5*B5</f>
        <v>106.93068000000001</v>
      </c>
      <c r="F5" s="12">
        <f>$M$1</f>
        <v>4</v>
      </c>
      <c r="G5" s="18">
        <f>E5/F5</f>
        <v>26.732670000000002</v>
      </c>
      <c r="H5" s="18">
        <f>G5</f>
        <v>26.732670000000002</v>
      </c>
    </row>
    <row r="6" spans="1:18" x14ac:dyDescent="0.2">
      <c r="A6" s="1" t="s">
        <v>108</v>
      </c>
      <c r="B6" s="14"/>
      <c r="C6" s="2"/>
      <c r="E6" s="17"/>
      <c r="F6" s="17"/>
      <c r="G6" s="17"/>
      <c r="H6" s="17"/>
    </row>
    <row r="7" spans="1:18" x14ac:dyDescent="0.2">
      <c r="A7" s="3" t="s">
        <v>62</v>
      </c>
      <c r="B7" s="11">
        <v>0.10199999999999999</v>
      </c>
      <c r="C7" s="4">
        <v>51</v>
      </c>
      <c r="E7" s="18">
        <f>C7*B7</f>
        <v>5.202</v>
      </c>
      <c r="F7" s="12">
        <f>$K$1</f>
        <v>4</v>
      </c>
      <c r="G7" s="18">
        <f>E7/F7</f>
        <v>1.3005</v>
      </c>
      <c r="H7" s="18">
        <f>LARGE(G7:G8,1)</f>
        <v>1.9520250000000001</v>
      </c>
    </row>
    <row r="8" spans="1:18" x14ac:dyDescent="0.2">
      <c r="A8" s="3" t="s">
        <v>63</v>
      </c>
      <c r="B8" s="11">
        <v>0.15310000000000001</v>
      </c>
      <c r="C8" s="4">
        <v>51</v>
      </c>
      <c r="E8" s="18">
        <f>C8*B8</f>
        <v>7.8081000000000005</v>
      </c>
      <c r="F8" s="12">
        <f>$M$1</f>
        <v>4</v>
      </c>
      <c r="G8" s="18">
        <f>E8/F8</f>
        <v>1.9520250000000001</v>
      </c>
      <c r="H8" s="18"/>
    </row>
    <row r="9" spans="1:18" x14ac:dyDescent="0.2">
      <c r="A9" s="1" t="s">
        <v>110</v>
      </c>
      <c r="B9" s="15"/>
      <c r="C9" s="2"/>
      <c r="E9" s="17"/>
      <c r="F9" s="17"/>
      <c r="G9" s="17"/>
      <c r="H9" s="17"/>
    </row>
    <row r="10" spans="1:18" x14ac:dyDescent="0.2">
      <c r="A10" s="3" t="s">
        <v>62</v>
      </c>
      <c r="B10" s="11">
        <v>0.44900000000000001</v>
      </c>
      <c r="C10" s="4">
        <v>7.96</v>
      </c>
      <c r="E10" s="18">
        <f>C10*B10</f>
        <v>3.5740400000000001</v>
      </c>
      <c r="F10" s="12">
        <f>$K$1</f>
        <v>4</v>
      </c>
      <c r="G10" s="18">
        <f>E10/F10</f>
        <v>0.89351000000000003</v>
      </c>
      <c r="H10" s="18">
        <f>LARGE(G10:G11,1)</f>
        <v>0.89351000000000003</v>
      </c>
    </row>
    <row r="11" spans="1:18" x14ac:dyDescent="0.2">
      <c r="A11" s="3" t="s">
        <v>63</v>
      </c>
      <c r="B11" s="11">
        <v>7.0000000000000007E-2</v>
      </c>
      <c r="C11" s="4">
        <v>7.96</v>
      </c>
      <c r="E11" s="18">
        <f>C11*B11</f>
        <v>0.55720000000000003</v>
      </c>
      <c r="F11" s="12">
        <f>$M$1</f>
        <v>4</v>
      </c>
      <c r="G11" s="18">
        <f>E11/F11</f>
        <v>0.13930000000000001</v>
      </c>
      <c r="H11" s="18"/>
    </row>
    <row r="12" spans="1:18" x14ac:dyDescent="0.2">
      <c r="A12" s="1" t="s">
        <v>137</v>
      </c>
      <c r="B12" s="15"/>
      <c r="C12" s="2"/>
      <c r="E12" s="17"/>
      <c r="F12" s="17"/>
      <c r="G12" s="17"/>
      <c r="H12" s="17"/>
    </row>
    <row r="13" spans="1:18" x14ac:dyDescent="0.2">
      <c r="A13" s="3" t="s">
        <v>62</v>
      </c>
      <c r="B13" s="4">
        <v>0.48299999999999998</v>
      </c>
      <c r="C13" s="4">
        <v>24.33</v>
      </c>
      <c r="E13" s="18">
        <f>C13*B13</f>
        <v>11.751389999999999</v>
      </c>
      <c r="F13" s="12">
        <f>$K$1</f>
        <v>4</v>
      </c>
      <c r="G13" s="18">
        <f>E13/F13</f>
        <v>2.9378474999999997</v>
      </c>
      <c r="H13" s="18">
        <f>LARGE(G13:G14,1)</f>
        <v>2.9378474999999997</v>
      </c>
    </row>
    <row r="14" spans="1:18" x14ac:dyDescent="0.2">
      <c r="A14" s="3" t="s">
        <v>63</v>
      </c>
      <c r="B14" s="4">
        <v>7.5999999999999998E-2</v>
      </c>
      <c r="C14" s="4">
        <v>24.33</v>
      </c>
      <c r="E14" s="18">
        <f>C14*B14</f>
        <v>1.8490799999999998</v>
      </c>
      <c r="F14" s="12">
        <f>$M$1</f>
        <v>4</v>
      </c>
      <c r="G14" s="18">
        <f>E14/F14</f>
        <v>0.46226999999999996</v>
      </c>
      <c r="H14" s="18"/>
    </row>
    <row r="15" spans="1:18" x14ac:dyDescent="0.2">
      <c r="A15" s="1" t="s">
        <v>111</v>
      </c>
      <c r="B15" s="15"/>
      <c r="C15" s="2"/>
      <c r="E15" s="17"/>
      <c r="F15" s="17"/>
      <c r="G15" s="17"/>
      <c r="H15" s="17"/>
    </row>
    <row r="16" spans="1:18" x14ac:dyDescent="0.2">
      <c r="A16" s="3" t="s">
        <v>62</v>
      </c>
      <c r="B16" s="11">
        <v>6.8139000000000003</v>
      </c>
      <c r="C16" s="4">
        <v>3</v>
      </c>
      <c r="E16" s="18">
        <f>C16*B16</f>
        <v>20.441700000000001</v>
      </c>
      <c r="F16" s="12">
        <f>$K$1</f>
        <v>4</v>
      </c>
      <c r="G16" s="18">
        <f>E16/F16</f>
        <v>5.1104250000000002</v>
      </c>
      <c r="H16" s="18">
        <f>LARGE(G16:G17,1)</f>
        <v>5.1104250000000002</v>
      </c>
    </row>
    <row r="17" spans="1:8" x14ac:dyDescent="0.2">
      <c r="A17" s="3" t="s">
        <v>63</v>
      </c>
      <c r="B17" s="11">
        <v>5.3537999999999997</v>
      </c>
      <c r="C17" s="4">
        <v>3</v>
      </c>
      <c r="E17" s="18">
        <f>C17*B17</f>
        <v>16.061399999999999</v>
      </c>
      <c r="F17" s="12">
        <f>$M$1</f>
        <v>4</v>
      </c>
      <c r="G17" s="18">
        <f>E17/F17</f>
        <v>4.0153499999999998</v>
      </c>
      <c r="H17" s="18"/>
    </row>
    <row r="18" spans="1:8" x14ac:dyDescent="0.2">
      <c r="A18" s="1" t="s">
        <v>138</v>
      </c>
      <c r="B18" s="15"/>
      <c r="C18" s="2"/>
      <c r="E18" s="17"/>
      <c r="F18" s="17"/>
      <c r="G18" s="17"/>
      <c r="H18" s="17"/>
    </row>
    <row r="19" spans="1:8" x14ac:dyDescent="0.2">
      <c r="A19" s="3" t="s">
        <v>62</v>
      </c>
      <c r="B19" s="11">
        <v>0.28399999999999997</v>
      </c>
      <c r="C19" s="4">
        <v>3</v>
      </c>
      <c r="E19" s="18">
        <f>C19*B19</f>
        <v>0.85199999999999987</v>
      </c>
      <c r="F19" s="12">
        <f>$K$1</f>
        <v>4</v>
      </c>
      <c r="G19" s="18">
        <f>E19/F19</f>
        <v>0.21299999999999997</v>
      </c>
      <c r="H19" s="18">
        <f>LARGE(G19:G20,1)</f>
        <v>0.21299999999999997</v>
      </c>
    </row>
    <row r="20" spans="1:8" x14ac:dyDescent="0.2">
      <c r="A20" s="3" t="s">
        <v>63</v>
      </c>
      <c r="B20" s="11">
        <v>0.22309999999999999</v>
      </c>
      <c r="C20" s="4">
        <v>3</v>
      </c>
      <c r="E20" s="18">
        <f>C20*B20</f>
        <v>0.66930000000000001</v>
      </c>
      <c r="F20" s="12">
        <f>$M$1</f>
        <v>4</v>
      </c>
      <c r="G20" s="18">
        <f>E20/F20</f>
        <v>0.167325</v>
      </c>
      <c r="H20" s="18"/>
    </row>
    <row r="21" spans="1:8" x14ac:dyDescent="0.2">
      <c r="A21" s="1" t="s">
        <v>139</v>
      </c>
      <c r="B21" s="15"/>
      <c r="C21" s="2"/>
      <c r="E21" s="17"/>
      <c r="F21" s="17"/>
      <c r="G21" s="17"/>
      <c r="H21" s="17"/>
    </row>
    <row r="22" spans="1:8" x14ac:dyDescent="0.2">
      <c r="A22" s="3" t="s">
        <v>62</v>
      </c>
      <c r="B22" s="11">
        <v>0.25</v>
      </c>
      <c r="C22" s="4">
        <v>11</v>
      </c>
      <c r="E22" s="18">
        <f>C22*B22</f>
        <v>2.75</v>
      </c>
      <c r="F22" s="12">
        <f>$K$1</f>
        <v>4</v>
      </c>
      <c r="G22" s="18">
        <f>E22/F22</f>
        <v>0.6875</v>
      </c>
      <c r="H22" s="18">
        <f>LARGE(G22:G23,1)</f>
        <v>0.6875</v>
      </c>
    </row>
    <row r="23" spans="1:8" x14ac:dyDescent="0.2">
      <c r="A23" s="3" t="s">
        <v>63</v>
      </c>
      <c r="B23" s="11">
        <v>0.25</v>
      </c>
      <c r="C23" s="4">
        <v>11</v>
      </c>
      <c r="E23" s="18">
        <f>C23*B23</f>
        <v>2.75</v>
      </c>
      <c r="F23" s="12">
        <f>$M$1</f>
        <v>4</v>
      </c>
      <c r="G23" s="18">
        <f>E23/F23</f>
        <v>0.6875</v>
      </c>
      <c r="H23" s="18"/>
    </row>
    <row r="24" spans="1:8" x14ac:dyDescent="0.2">
      <c r="A24" s="28">
        <v>1</v>
      </c>
      <c r="B24" s="15"/>
      <c r="C24" s="2"/>
      <c r="E24" s="17"/>
      <c r="F24" s="17"/>
      <c r="G24" s="17"/>
      <c r="H24" s="17"/>
    </row>
    <row r="25" spans="1:8" x14ac:dyDescent="0.2">
      <c r="A25" s="3" t="s">
        <v>62</v>
      </c>
      <c r="B25" s="11">
        <v>0.53300000000000003</v>
      </c>
      <c r="C25" s="4">
        <v>15</v>
      </c>
      <c r="E25" s="18">
        <f>C25*B25</f>
        <v>7.9950000000000001</v>
      </c>
      <c r="F25" s="12">
        <f>$K$1</f>
        <v>4</v>
      </c>
      <c r="G25" s="18">
        <f>E25/F25</f>
        <v>1.99875</v>
      </c>
      <c r="H25" s="18">
        <f>LARGE(G25:G26,1)</f>
        <v>1.99875</v>
      </c>
    </row>
    <row r="26" spans="1:8" x14ac:dyDescent="0.2">
      <c r="A26" s="3" t="s">
        <v>63</v>
      </c>
      <c r="B26" s="11">
        <v>0.53300000000000003</v>
      </c>
      <c r="C26" s="4">
        <v>15</v>
      </c>
      <c r="E26" s="18">
        <f>C26*B26</f>
        <v>7.9950000000000001</v>
      </c>
      <c r="F26" s="12">
        <f>$M$1</f>
        <v>4</v>
      </c>
      <c r="G26" s="18">
        <f>E26/F26</f>
        <v>1.99875</v>
      </c>
      <c r="H26" s="18"/>
    </row>
    <row r="27" spans="1:8" x14ac:dyDescent="0.2">
      <c r="A27" s="28">
        <v>5</v>
      </c>
      <c r="B27" s="15"/>
      <c r="C27" s="2"/>
      <c r="E27" s="17"/>
      <c r="F27" s="17"/>
      <c r="G27" s="17"/>
      <c r="H27" s="17"/>
    </row>
    <row r="28" spans="1:8" x14ac:dyDescent="0.2">
      <c r="A28" s="3" t="s">
        <v>62</v>
      </c>
      <c r="B28" s="11">
        <v>4.4999999999999998E-2</v>
      </c>
      <c r="C28" s="4">
        <v>3</v>
      </c>
      <c r="E28" s="18">
        <f>C28*B28</f>
        <v>0.13500000000000001</v>
      </c>
      <c r="F28" s="12">
        <f>$K$1</f>
        <v>4</v>
      </c>
      <c r="G28" s="18">
        <f>E28/F28</f>
        <v>3.3750000000000002E-2</v>
      </c>
      <c r="H28" s="18">
        <f>LARGE(G28:G29,1)</f>
        <v>3.3750000000000002E-2</v>
      </c>
    </row>
    <row r="29" spans="1:8" x14ac:dyDescent="0.2">
      <c r="A29" s="3" t="s">
        <v>63</v>
      </c>
      <c r="B29" s="11">
        <v>4.4999999999999998E-2</v>
      </c>
      <c r="C29" s="4">
        <v>3</v>
      </c>
      <c r="E29" s="18">
        <f>C29*B29</f>
        <v>0.13500000000000001</v>
      </c>
      <c r="F29" s="12">
        <f>$M$1</f>
        <v>4</v>
      </c>
      <c r="G29" s="18">
        <f>E29/F29</f>
        <v>3.3750000000000002E-2</v>
      </c>
      <c r="H29" s="18"/>
    </row>
    <row r="30" spans="1:8" x14ac:dyDescent="0.2">
      <c r="A30" s="28">
        <f>A27+1</f>
        <v>6</v>
      </c>
      <c r="B30" s="15"/>
      <c r="C30" s="2"/>
      <c r="E30" s="17"/>
      <c r="F30" s="17"/>
      <c r="G30" s="17"/>
      <c r="H30" s="17"/>
    </row>
    <row r="31" spans="1:8" x14ac:dyDescent="0.2">
      <c r="A31" s="3" t="s">
        <v>62</v>
      </c>
      <c r="B31" s="11">
        <v>0.11</v>
      </c>
      <c r="C31" s="4">
        <v>3</v>
      </c>
      <c r="E31" s="18">
        <f>C31*B31</f>
        <v>0.33</v>
      </c>
      <c r="F31" s="12">
        <f>$K$1</f>
        <v>4</v>
      </c>
      <c r="G31" s="18">
        <f>E31/F31</f>
        <v>8.2500000000000004E-2</v>
      </c>
      <c r="H31" s="18">
        <f>LARGE(G31:G32,1)</f>
        <v>8.2500000000000004E-2</v>
      </c>
    </row>
    <row r="32" spans="1:8" x14ac:dyDescent="0.2">
      <c r="A32" s="3" t="s">
        <v>63</v>
      </c>
      <c r="B32" s="11">
        <v>0.11</v>
      </c>
      <c r="C32" s="4">
        <v>3</v>
      </c>
      <c r="E32" s="18">
        <f>C32*B32</f>
        <v>0.33</v>
      </c>
      <c r="F32" s="12">
        <f>$M$1</f>
        <v>4</v>
      </c>
      <c r="G32" s="18">
        <f>E32/F32</f>
        <v>8.2500000000000004E-2</v>
      </c>
      <c r="H32" s="18"/>
    </row>
    <row r="33" spans="1:8" x14ac:dyDescent="0.2">
      <c r="A33" s="28">
        <f>A30+1</f>
        <v>7</v>
      </c>
      <c r="B33" s="15"/>
      <c r="C33" s="2"/>
      <c r="E33" s="17"/>
      <c r="F33" s="17"/>
      <c r="G33" s="17"/>
      <c r="H33" s="17"/>
    </row>
    <row r="34" spans="1:8" x14ac:dyDescent="0.2">
      <c r="A34" s="3" t="s">
        <v>62</v>
      </c>
      <c r="B34" s="11">
        <v>0.1</v>
      </c>
      <c r="C34" s="4">
        <v>13</v>
      </c>
      <c r="E34" s="18">
        <f>C34*B34</f>
        <v>1.3</v>
      </c>
      <c r="F34" s="12">
        <f>$K$1</f>
        <v>4</v>
      </c>
      <c r="G34" s="18">
        <f>E34/F34</f>
        <v>0.32500000000000001</v>
      </c>
      <c r="H34" s="18">
        <f>LARGE(G34:G35,1)</f>
        <v>0.32500000000000001</v>
      </c>
    </row>
    <row r="35" spans="1:8" x14ac:dyDescent="0.2">
      <c r="A35" s="3" t="s">
        <v>63</v>
      </c>
      <c r="B35" s="11">
        <v>0.1</v>
      </c>
      <c r="C35" s="4">
        <v>13</v>
      </c>
      <c r="E35" s="18">
        <f>C35*B35</f>
        <v>1.3</v>
      </c>
      <c r="F35" s="12">
        <f>$M$1</f>
        <v>4</v>
      </c>
      <c r="G35" s="18">
        <f>E35/F35</f>
        <v>0.32500000000000001</v>
      </c>
      <c r="H35" s="18"/>
    </row>
    <row r="36" spans="1:8" x14ac:dyDescent="0.2">
      <c r="A36" s="28">
        <f>A33+1</f>
        <v>8</v>
      </c>
      <c r="B36" s="15"/>
      <c r="C36" s="2"/>
      <c r="E36" s="17"/>
      <c r="F36" s="17"/>
      <c r="G36" s="17"/>
      <c r="H36" s="17"/>
    </row>
    <row r="37" spans="1:8" x14ac:dyDescent="0.2">
      <c r="A37" s="3" t="s">
        <v>62</v>
      </c>
      <c r="B37" s="11">
        <v>0.13</v>
      </c>
      <c r="C37" s="4">
        <v>28</v>
      </c>
      <c r="E37" s="18">
        <f>C37*B37</f>
        <v>3.64</v>
      </c>
      <c r="F37" s="12">
        <f>$K$1</f>
        <v>4</v>
      </c>
      <c r="G37" s="18">
        <f>E37/F37</f>
        <v>0.91</v>
      </c>
      <c r="H37" s="18">
        <f>LARGE(G37:G38,1)</f>
        <v>0.91</v>
      </c>
    </row>
    <row r="38" spans="1:8" x14ac:dyDescent="0.2">
      <c r="A38" s="3" t="s">
        <v>63</v>
      </c>
      <c r="B38" s="11">
        <v>0.13</v>
      </c>
      <c r="C38" s="4">
        <v>28</v>
      </c>
      <c r="E38" s="18">
        <f>C38*B38</f>
        <v>3.64</v>
      </c>
      <c r="F38" s="12">
        <f>$M$1</f>
        <v>4</v>
      </c>
      <c r="G38" s="18">
        <f>E38/F38</f>
        <v>0.91</v>
      </c>
      <c r="H38" s="18"/>
    </row>
    <row r="39" spans="1:8" x14ac:dyDescent="0.2">
      <c r="A39" s="28">
        <f>A36+1</f>
        <v>9</v>
      </c>
      <c r="B39" s="15"/>
      <c r="C39" s="2"/>
      <c r="E39" s="17"/>
      <c r="F39" s="17"/>
      <c r="G39" s="17"/>
      <c r="H39" s="17"/>
    </row>
    <row r="40" spans="1:8" x14ac:dyDescent="0.2">
      <c r="A40" s="3" t="s">
        <v>62</v>
      </c>
      <c r="B40" s="11">
        <v>0.25</v>
      </c>
      <c r="C40" s="4">
        <v>8</v>
      </c>
      <c r="E40" s="18">
        <f>C40*B40</f>
        <v>2</v>
      </c>
      <c r="F40" s="12">
        <f>$K$1</f>
        <v>4</v>
      </c>
      <c r="G40" s="18">
        <f>E40/F40</f>
        <v>0.5</v>
      </c>
      <c r="H40" s="18">
        <f>LARGE(G40:G41,1)</f>
        <v>0.5</v>
      </c>
    </row>
    <row r="41" spans="1:8" x14ac:dyDescent="0.2">
      <c r="A41" s="3" t="s">
        <v>63</v>
      </c>
      <c r="B41" s="11">
        <v>0.25</v>
      </c>
      <c r="C41" s="4">
        <v>8</v>
      </c>
      <c r="E41" s="18">
        <f>C41*B41</f>
        <v>2</v>
      </c>
      <c r="F41" s="12">
        <f>$M$1</f>
        <v>4</v>
      </c>
      <c r="G41" s="18">
        <f>E41/F41</f>
        <v>0.5</v>
      </c>
      <c r="H41" s="18"/>
    </row>
    <row r="42" spans="1:8" x14ac:dyDescent="0.2">
      <c r="A42" s="28">
        <f>A39+1</f>
        <v>10</v>
      </c>
      <c r="B42" s="15"/>
      <c r="C42" s="2"/>
      <c r="E42" s="17"/>
      <c r="F42" s="17"/>
      <c r="G42" s="17"/>
      <c r="H42" s="17"/>
    </row>
    <row r="43" spans="1:8" x14ac:dyDescent="0.2">
      <c r="A43" s="3" t="s">
        <v>62</v>
      </c>
      <c r="B43" s="11">
        <v>0.1</v>
      </c>
      <c r="C43" s="4">
        <v>12</v>
      </c>
      <c r="E43" s="18">
        <f>C43*B43</f>
        <v>1.2000000000000002</v>
      </c>
      <c r="F43" s="12">
        <f>$K$1</f>
        <v>4</v>
      </c>
      <c r="G43" s="18">
        <f>E43/F43</f>
        <v>0.30000000000000004</v>
      </c>
      <c r="H43" s="18">
        <f>LARGE(G43:G44,1)</f>
        <v>0.30000000000000004</v>
      </c>
    </row>
    <row r="44" spans="1:8" x14ac:dyDescent="0.2">
      <c r="A44" s="3" t="s">
        <v>63</v>
      </c>
      <c r="B44" s="11">
        <v>0.1</v>
      </c>
      <c r="C44" s="4">
        <v>12</v>
      </c>
      <c r="E44" s="18">
        <f>C44*B44</f>
        <v>1.2000000000000002</v>
      </c>
      <c r="F44" s="12">
        <f>$M$1</f>
        <v>4</v>
      </c>
      <c r="G44" s="18">
        <f>E44/F44</f>
        <v>0.30000000000000004</v>
      </c>
      <c r="H44" s="18"/>
    </row>
    <row r="45" spans="1:8" x14ac:dyDescent="0.2">
      <c r="A45" s="28">
        <f>A42+1</f>
        <v>11</v>
      </c>
      <c r="B45" s="15"/>
      <c r="C45" s="2"/>
      <c r="E45" s="17"/>
      <c r="F45" s="17"/>
      <c r="G45" s="17"/>
      <c r="H45" s="17"/>
    </row>
    <row r="46" spans="1:8" x14ac:dyDescent="0.2">
      <c r="A46" s="3" t="s">
        <v>62</v>
      </c>
      <c r="B46" s="11">
        <v>0.1</v>
      </c>
      <c r="C46" s="4">
        <v>12</v>
      </c>
      <c r="E46" s="18">
        <f>C46*B46</f>
        <v>1.2000000000000002</v>
      </c>
      <c r="F46" s="12">
        <f>$K$1</f>
        <v>4</v>
      </c>
      <c r="G46" s="18">
        <f>E46/F46</f>
        <v>0.30000000000000004</v>
      </c>
      <c r="H46" s="18">
        <f>LARGE(G46:G47,1)</f>
        <v>0.30000000000000004</v>
      </c>
    </row>
    <row r="47" spans="1:8" x14ac:dyDescent="0.2">
      <c r="A47" s="3" t="s">
        <v>63</v>
      </c>
      <c r="B47" s="11">
        <v>0.1</v>
      </c>
      <c r="C47" s="4">
        <v>12</v>
      </c>
      <c r="E47" s="18">
        <f>C47*B47</f>
        <v>1.2000000000000002</v>
      </c>
      <c r="F47" s="12">
        <f>$M$1</f>
        <v>4</v>
      </c>
      <c r="G47" s="18">
        <f>E47/F47</f>
        <v>0.30000000000000004</v>
      </c>
      <c r="H47" s="18"/>
    </row>
    <row r="48" spans="1:8" x14ac:dyDescent="0.2">
      <c r="A48" s="28">
        <f>A45+1</f>
        <v>12</v>
      </c>
      <c r="B48" s="15"/>
      <c r="C48" s="2"/>
      <c r="E48" s="17"/>
      <c r="F48" s="17"/>
      <c r="G48" s="17"/>
      <c r="H48" s="17"/>
    </row>
    <row r="49" spans="1:8" x14ac:dyDescent="0.2">
      <c r="A49" s="3" t="s">
        <v>62</v>
      </c>
      <c r="B49" s="11">
        <v>0.13</v>
      </c>
      <c r="C49" s="4">
        <v>24</v>
      </c>
      <c r="E49" s="18">
        <f>C49*B49</f>
        <v>3.12</v>
      </c>
      <c r="F49" s="12">
        <f>$K$1</f>
        <v>4</v>
      </c>
      <c r="G49" s="18">
        <f>E49/F49</f>
        <v>0.78</v>
      </c>
      <c r="H49" s="18">
        <f>LARGE(G49:G50,1)</f>
        <v>0.78</v>
      </c>
    </row>
    <row r="50" spans="1:8" x14ac:dyDescent="0.2">
      <c r="A50" s="3" t="s">
        <v>63</v>
      </c>
      <c r="B50" s="11">
        <v>0.13</v>
      </c>
      <c r="C50" s="4">
        <v>24</v>
      </c>
      <c r="E50" s="18">
        <f>C50*B50</f>
        <v>3.12</v>
      </c>
      <c r="F50" s="12">
        <f>$M$1</f>
        <v>4</v>
      </c>
      <c r="G50" s="18">
        <f>E50/F50</f>
        <v>0.78</v>
      </c>
      <c r="H50" s="18"/>
    </row>
    <row r="51" spans="1:8" x14ac:dyDescent="0.2">
      <c r="A51" s="28">
        <f>A48+1</f>
        <v>13</v>
      </c>
      <c r="B51" s="15"/>
      <c r="C51" s="2"/>
      <c r="E51" s="17"/>
      <c r="F51" s="17"/>
      <c r="G51" s="17"/>
      <c r="H51" s="17"/>
    </row>
    <row r="52" spans="1:8" x14ac:dyDescent="0.2">
      <c r="A52" s="3" t="s">
        <v>62</v>
      </c>
      <c r="B52" s="11">
        <v>0.25</v>
      </c>
      <c r="C52" s="4">
        <v>17</v>
      </c>
      <c r="E52" s="18">
        <f>C52*B52</f>
        <v>4.25</v>
      </c>
      <c r="F52" s="12">
        <f>$K$1</f>
        <v>4</v>
      </c>
      <c r="G52" s="18">
        <f>E52/F52</f>
        <v>1.0625</v>
      </c>
      <c r="H52" s="18">
        <f>LARGE(G52:G53,1)</f>
        <v>1.0625</v>
      </c>
    </row>
    <row r="53" spans="1:8" x14ac:dyDescent="0.2">
      <c r="A53" s="3" t="s">
        <v>63</v>
      </c>
      <c r="B53" s="11">
        <v>0.25</v>
      </c>
      <c r="C53" s="4">
        <v>17</v>
      </c>
      <c r="E53" s="18">
        <f>C53*B53</f>
        <v>4.25</v>
      </c>
      <c r="F53" s="12">
        <f>$M$1</f>
        <v>4</v>
      </c>
      <c r="G53" s="18">
        <f>E53/F53</f>
        <v>1.0625</v>
      </c>
      <c r="H53" s="18"/>
    </row>
    <row r="54" spans="1:8" x14ac:dyDescent="0.2">
      <c r="A54" s="28">
        <f>A51+1</f>
        <v>14</v>
      </c>
      <c r="B54" s="15"/>
      <c r="C54" s="2"/>
      <c r="E54" s="17"/>
      <c r="F54" s="17"/>
      <c r="G54" s="17"/>
      <c r="H54" s="17"/>
    </row>
    <row r="55" spans="1:8" x14ac:dyDescent="0.2">
      <c r="A55" s="3" t="s">
        <v>62</v>
      </c>
      <c r="B55" s="11">
        <v>0.46</v>
      </c>
      <c r="C55" s="4">
        <v>5</v>
      </c>
      <c r="E55" s="18">
        <f>C55*B55</f>
        <v>2.3000000000000003</v>
      </c>
      <c r="F55" s="12">
        <f>$K$1</f>
        <v>4</v>
      </c>
      <c r="G55" s="18">
        <f>E55/F55</f>
        <v>0.57500000000000007</v>
      </c>
      <c r="H55" s="18">
        <f>LARGE(G55:G56,1)</f>
        <v>0.57500000000000007</v>
      </c>
    </row>
    <row r="56" spans="1:8" x14ac:dyDescent="0.2">
      <c r="A56" s="3" t="s">
        <v>63</v>
      </c>
      <c r="B56" s="11">
        <v>0.46</v>
      </c>
      <c r="C56" s="4">
        <v>5</v>
      </c>
      <c r="E56" s="18">
        <f>C56*B56</f>
        <v>2.3000000000000003</v>
      </c>
      <c r="F56" s="12">
        <f>$M$1</f>
        <v>4</v>
      </c>
      <c r="G56" s="18">
        <f>E56/F56</f>
        <v>0.57500000000000007</v>
      </c>
      <c r="H56" s="18"/>
    </row>
    <row r="57" spans="1:8" x14ac:dyDescent="0.2">
      <c r="A57" s="28">
        <f>A54+1</f>
        <v>15</v>
      </c>
      <c r="B57" s="15"/>
      <c r="C57" s="2"/>
      <c r="E57" s="17"/>
      <c r="F57" s="17"/>
      <c r="G57" s="17"/>
      <c r="H57" s="17"/>
    </row>
    <row r="58" spans="1:8" x14ac:dyDescent="0.2">
      <c r="A58" s="3" t="s">
        <v>62</v>
      </c>
      <c r="B58" s="11">
        <v>0.14000000000000001</v>
      </c>
      <c r="C58" s="4">
        <v>2</v>
      </c>
      <c r="E58" s="18">
        <f>C58*B58</f>
        <v>0.28000000000000003</v>
      </c>
      <c r="F58" s="12">
        <f>$K$1</f>
        <v>4</v>
      </c>
      <c r="G58" s="18">
        <f>E58/F58</f>
        <v>7.0000000000000007E-2</v>
      </c>
      <c r="H58" s="18">
        <f>LARGE(G58:G59,1)</f>
        <v>7.0000000000000007E-2</v>
      </c>
    </row>
    <row r="59" spans="1:8" x14ac:dyDescent="0.2">
      <c r="A59" s="3" t="s">
        <v>63</v>
      </c>
      <c r="B59" s="11">
        <v>0.14000000000000001</v>
      </c>
      <c r="C59" s="4">
        <v>2</v>
      </c>
      <c r="E59" s="18">
        <f>C59*B59</f>
        <v>0.28000000000000003</v>
      </c>
      <c r="F59" s="12">
        <f>$M$1</f>
        <v>4</v>
      </c>
      <c r="G59" s="18">
        <f>E59/F59</f>
        <v>7.0000000000000007E-2</v>
      </c>
      <c r="H59" s="18"/>
    </row>
    <row r="60" spans="1:8" x14ac:dyDescent="0.2">
      <c r="A60" s="28">
        <f>A57+1</f>
        <v>16</v>
      </c>
      <c r="B60" s="15"/>
      <c r="C60" s="2"/>
      <c r="E60" s="17"/>
      <c r="F60" s="17"/>
      <c r="G60" s="17"/>
      <c r="H60" s="17"/>
    </row>
    <row r="61" spans="1:8" x14ac:dyDescent="0.2">
      <c r="A61" s="3" t="s">
        <v>62</v>
      </c>
      <c r="B61" s="11">
        <v>0.33</v>
      </c>
      <c r="C61" s="4">
        <v>9</v>
      </c>
      <c r="E61" s="18">
        <f>C61*B61</f>
        <v>2.97</v>
      </c>
      <c r="F61" s="12">
        <f>$K$1</f>
        <v>4</v>
      </c>
      <c r="G61" s="18">
        <f>E61/F61</f>
        <v>0.74250000000000005</v>
      </c>
      <c r="H61" s="18">
        <f>LARGE(G61:G62,1)</f>
        <v>0.74250000000000005</v>
      </c>
    </row>
    <row r="62" spans="1:8" x14ac:dyDescent="0.2">
      <c r="A62" s="3" t="s">
        <v>63</v>
      </c>
      <c r="B62" s="11">
        <v>0.33</v>
      </c>
      <c r="C62" s="4">
        <v>9</v>
      </c>
      <c r="E62" s="18">
        <f>C62*B62</f>
        <v>2.97</v>
      </c>
      <c r="F62" s="12">
        <f>$M$1</f>
        <v>4</v>
      </c>
      <c r="G62" s="18">
        <f>E62/F62</f>
        <v>0.74250000000000005</v>
      </c>
      <c r="H62" s="18"/>
    </row>
    <row r="63" spans="1:8" x14ac:dyDescent="0.2">
      <c r="A63" s="28">
        <f>A60+1</f>
        <v>17</v>
      </c>
      <c r="B63" s="15"/>
      <c r="C63" s="2"/>
      <c r="E63" s="17"/>
      <c r="F63" s="17"/>
      <c r="G63" s="17"/>
      <c r="H63" s="17"/>
    </row>
    <row r="64" spans="1:8" x14ac:dyDescent="0.2">
      <c r="A64" s="3" t="s">
        <v>62</v>
      </c>
      <c r="B64" s="11">
        <v>0.08</v>
      </c>
      <c r="C64" s="4">
        <v>50</v>
      </c>
      <c r="E64" s="18">
        <f>C64*B64</f>
        <v>4</v>
      </c>
      <c r="F64" s="12">
        <f>$K$1</f>
        <v>4</v>
      </c>
      <c r="G64" s="18">
        <f>E64/F64</f>
        <v>1</v>
      </c>
      <c r="H64" s="18">
        <f>LARGE(G64:G65,1)</f>
        <v>1</v>
      </c>
    </row>
    <row r="65" spans="1:8" x14ac:dyDescent="0.2">
      <c r="A65" s="3" t="s">
        <v>63</v>
      </c>
      <c r="B65" s="11">
        <v>0.08</v>
      </c>
      <c r="C65" s="4">
        <v>50</v>
      </c>
      <c r="E65" s="18">
        <f>C65*B65</f>
        <v>4</v>
      </c>
      <c r="F65" s="12">
        <f>$M$1</f>
        <v>4</v>
      </c>
      <c r="G65" s="18">
        <f>E65/F65</f>
        <v>1</v>
      </c>
      <c r="H65" s="18"/>
    </row>
    <row r="66" spans="1:8" x14ac:dyDescent="0.2">
      <c r="A66" s="28">
        <f>A63+1</f>
        <v>18</v>
      </c>
      <c r="B66" s="15"/>
      <c r="C66" s="2"/>
      <c r="E66" s="17"/>
      <c r="F66" s="17"/>
      <c r="G66" s="17"/>
      <c r="H66" s="17"/>
    </row>
    <row r="67" spans="1:8" x14ac:dyDescent="0.2">
      <c r="A67" s="3" t="s">
        <v>62</v>
      </c>
      <c r="B67" s="11">
        <v>0.13</v>
      </c>
      <c r="C67" s="4">
        <v>1</v>
      </c>
      <c r="E67" s="18">
        <f>C67*B67</f>
        <v>0.13</v>
      </c>
      <c r="F67" s="12">
        <f>$K$1</f>
        <v>4</v>
      </c>
      <c r="G67" s="18">
        <f>E67/F67</f>
        <v>3.2500000000000001E-2</v>
      </c>
      <c r="H67" s="18">
        <f>LARGE(G67:G68,1)</f>
        <v>3.2500000000000001E-2</v>
      </c>
    </row>
    <row r="68" spans="1:8" x14ac:dyDescent="0.2">
      <c r="A68" s="3" t="s">
        <v>63</v>
      </c>
      <c r="B68" s="11">
        <v>0.13</v>
      </c>
      <c r="C68" s="4">
        <v>1</v>
      </c>
      <c r="E68" s="18">
        <f>C68*B68</f>
        <v>0.13</v>
      </c>
      <c r="F68" s="12">
        <f>$M$1</f>
        <v>4</v>
      </c>
      <c r="G68" s="18">
        <f>E68/F68</f>
        <v>3.2500000000000001E-2</v>
      </c>
      <c r="H68" s="18"/>
    </row>
    <row r="69" spans="1:8" x14ac:dyDescent="0.2">
      <c r="A69" s="28">
        <f>A66+1</f>
        <v>19</v>
      </c>
      <c r="B69" s="15"/>
      <c r="C69" s="2"/>
      <c r="E69" s="17"/>
      <c r="F69" s="17"/>
      <c r="G69" s="17"/>
      <c r="H69" s="17"/>
    </row>
    <row r="70" spans="1:8" x14ac:dyDescent="0.2">
      <c r="A70" s="3" t="s">
        <v>62</v>
      </c>
      <c r="B70" s="11">
        <v>0.17</v>
      </c>
      <c r="C70" s="4">
        <v>43</v>
      </c>
      <c r="E70" s="18">
        <f>C70*B70</f>
        <v>7.3100000000000005</v>
      </c>
      <c r="F70" s="12">
        <f>$K$1</f>
        <v>4</v>
      </c>
      <c r="G70" s="18">
        <f>E70/F70</f>
        <v>1.8275000000000001</v>
      </c>
      <c r="H70" s="18">
        <f>LARGE(G70:G71,1)</f>
        <v>1.8275000000000001</v>
      </c>
    </row>
    <row r="71" spans="1:8" x14ac:dyDescent="0.2">
      <c r="A71" s="3" t="s">
        <v>63</v>
      </c>
      <c r="B71" s="11">
        <v>0.17</v>
      </c>
      <c r="C71" s="4">
        <v>43</v>
      </c>
      <c r="E71" s="18">
        <f>C71*B71</f>
        <v>7.3100000000000005</v>
      </c>
      <c r="F71" s="12">
        <f>$M$1</f>
        <v>4</v>
      </c>
      <c r="G71" s="18">
        <f>E71/F71</f>
        <v>1.8275000000000001</v>
      </c>
      <c r="H71" s="18"/>
    </row>
    <row r="72" spans="1:8" x14ac:dyDescent="0.2">
      <c r="A72" s="28">
        <f>A69+1</f>
        <v>20</v>
      </c>
      <c r="B72" s="15"/>
      <c r="C72" s="2"/>
      <c r="E72" s="17"/>
      <c r="F72" s="17"/>
      <c r="G72" s="17"/>
      <c r="H72" s="17"/>
    </row>
    <row r="73" spans="1:8" x14ac:dyDescent="0.2">
      <c r="A73" s="3" t="s">
        <v>62</v>
      </c>
      <c r="B73" s="11">
        <v>7.0000000000000007E-2</v>
      </c>
      <c r="C73" s="4">
        <v>3</v>
      </c>
      <c r="E73" s="18">
        <f>C73*B73</f>
        <v>0.21000000000000002</v>
      </c>
      <c r="F73" s="12">
        <f>$K$1</f>
        <v>4</v>
      </c>
      <c r="G73" s="18">
        <f>E73/F73</f>
        <v>5.2500000000000005E-2</v>
      </c>
      <c r="H73" s="18">
        <f>LARGE(G73:G74,1)</f>
        <v>5.2500000000000005E-2</v>
      </c>
    </row>
    <row r="74" spans="1:8" x14ac:dyDescent="0.2">
      <c r="A74" s="3" t="s">
        <v>63</v>
      </c>
      <c r="B74" s="11">
        <v>7.0000000000000007E-2</v>
      </c>
      <c r="C74" s="4">
        <v>3</v>
      </c>
      <c r="E74" s="18">
        <f>C74*B74</f>
        <v>0.21000000000000002</v>
      </c>
      <c r="F74" s="12">
        <f>$M$1</f>
        <v>4</v>
      </c>
      <c r="G74" s="18">
        <f>E74/F74</f>
        <v>5.2500000000000005E-2</v>
      </c>
      <c r="H74" s="18"/>
    </row>
    <row r="75" spans="1:8" x14ac:dyDescent="0.2">
      <c r="A75" s="28">
        <f>A72+1</f>
        <v>21</v>
      </c>
      <c r="B75" s="15"/>
      <c r="C75" s="2"/>
      <c r="E75" s="17"/>
      <c r="F75" s="17"/>
      <c r="G75" s="17"/>
      <c r="H75" s="17"/>
    </row>
    <row r="76" spans="1:8" x14ac:dyDescent="0.2">
      <c r="A76" s="3" t="s">
        <v>62</v>
      </c>
      <c r="B76" s="11">
        <v>7.0000000000000007E-2</v>
      </c>
      <c r="C76" s="4">
        <v>5</v>
      </c>
      <c r="E76" s="18">
        <f>C76*B76</f>
        <v>0.35000000000000003</v>
      </c>
      <c r="F76" s="12">
        <f>$K$1</f>
        <v>4</v>
      </c>
      <c r="G76" s="18">
        <f>E76/F76</f>
        <v>8.7500000000000008E-2</v>
      </c>
      <c r="H76" s="18">
        <f>LARGE(G76:G77,1)</f>
        <v>8.7500000000000008E-2</v>
      </c>
    </row>
    <row r="77" spans="1:8" x14ac:dyDescent="0.2">
      <c r="A77" s="3" t="s">
        <v>63</v>
      </c>
      <c r="B77" s="11">
        <v>7.0000000000000007E-2</v>
      </c>
      <c r="C77" s="4">
        <v>5</v>
      </c>
      <c r="E77" s="18">
        <f>C77*B77</f>
        <v>0.35000000000000003</v>
      </c>
      <c r="F77" s="12">
        <f>$M$1</f>
        <v>4</v>
      </c>
      <c r="G77" s="18">
        <f>E77/F77</f>
        <v>8.7500000000000008E-2</v>
      </c>
      <c r="H77" s="18"/>
    </row>
    <row r="78" spans="1:8" x14ac:dyDescent="0.2">
      <c r="A78" s="28">
        <f>A75+1</f>
        <v>22</v>
      </c>
      <c r="B78" s="15"/>
      <c r="C78" s="2"/>
      <c r="E78" s="17"/>
      <c r="F78" s="17"/>
      <c r="G78" s="17"/>
      <c r="H78" s="17"/>
    </row>
    <row r="79" spans="1:8" x14ac:dyDescent="0.2">
      <c r="A79" s="3" t="s">
        <v>62</v>
      </c>
      <c r="B79" s="11">
        <v>0.46</v>
      </c>
      <c r="C79" s="4">
        <v>4</v>
      </c>
      <c r="E79" s="18">
        <f>C79*B79</f>
        <v>1.84</v>
      </c>
      <c r="F79" s="12">
        <f>$K$1</f>
        <v>4</v>
      </c>
      <c r="G79" s="18">
        <f>E79/F79</f>
        <v>0.46</v>
      </c>
      <c r="H79" s="18">
        <f>LARGE(G79:G80,1)</f>
        <v>0.46</v>
      </c>
    </row>
    <row r="80" spans="1:8" x14ac:dyDescent="0.2">
      <c r="A80" s="3" t="s">
        <v>63</v>
      </c>
      <c r="B80" s="11">
        <v>0.46</v>
      </c>
      <c r="C80" s="4">
        <v>4</v>
      </c>
      <c r="E80" s="18">
        <f>C80*B80</f>
        <v>1.84</v>
      </c>
      <c r="F80" s="12">
        <f>$M$1</f>
        <v>4</v>
      </c>
      <c r="G80" s="18">
        <f>E80/F80</f>
        <v>0.46</v>
      </c>
      <c r="H80" s="18"/>
    </row>
    <row r="81" spans="1:8" x14ac:dyDescent="0.2">
      <c r="A81" s="28">
        <f>A78+1</f>
        <v>23</v>
      </c>
      <c r="B81" s="15"/>
      <c r="C81" s="2"/>
      <c r="E81" s="17"/>
      <c r="F81" s="17"/>
      <c r="G81" s="17"/>
      <c r="H81" s="17"/>
    </row>
    <row r="82" spans="1:8" x14ac:dyDescent="0.2">
      <c r="A82" s="3" t="s">
        <v>62</v>
      </c>
      <c r="B82" s="11">
        <v>0.17</v>
      </c>
      <c r="C82" s="4">
        <v>9</v>
      </c>
      <c r="E82" s="18">
        <f>C82*B82</f>
        <v>1.53</v>
      </c>
      <c r="F82" s="12">
        <f>$K$1</f>
        <v>4</v>
      </c>
      <c r="G82" s="18">
        <f>E82/F82</f>
        <v>0.38250000000000001</v>
      </c>
      <c r="H82" s="18">
        <f>LARGE(G82:G83,1)</f>
        <v>0.38250000000000001</v>
      </c>
    </row>
    <row r="83" spans="1:8" x14ac:dyDescent="0.2">
      <c r="A83" s="3" t="s">
        <v>63</v>
      </c>
      <c r="B83" s="11">
        <v>0.17</v>
      </c>
      <c r="C83" s="4">
        <v>9</v>
      </c>
      <c r="E83" s="18">
        <f>C83*B83</f>
        <v>1.53</v>
      </c>
      <c r="F83" s="12">
        <f>$M$1</f>
        <v>4</v>
      </c>
      <c r="G83" s="18">
        <f>E83/F83</f>
        <v>0.38250000000000001</v>
      </c>
      <c r="H83" s="18"/>
    </row>
    <row r="84" spans="1:8" x14ac:dyDescent="0.2">
      <c r="A84" s="28">
        <f>A81+1</f>
        <v>24</v>
      </c>
      <c r="B84" s="15"/>
      <c r="C84" s="2"/>
      <c r="E84" s="17"/>
      <c r="F84" s="17"/>
      <c r="G84" s="17"/>
      <c r="H84" s="17"/>
    </row>
    <row r="85" spans="1:8" x14ac:dyDescent="0.2">
      <c r="A85" s="3" t="s">
        <v>62</v>
      </c>
      <c r="B85" s="11">
        <v>0.33</v>
      </c>
      <c r="C85" s="4">
        <v>2</v>
      </c>
      <c r="E85" s="18">
        <f>C85*B85</f>
        <v>0.66</v>
      </c>
      <c r="F85" s="12">
        <f>$K$1</f>
        <v>4</v>
      </c>
      <c r="G85" s="18">
        <f>E85/F85</f>
        <v>0.16500000000000001</v>
      </c>
      <c r="H85" s="18">
        <f>LARGE(G85:G86,1)</f>
        <v>0.16500000000000001</v>
      </c>
    </row>
    <row r="86" spans="1:8" x14ac:dyDescent="0.2">
      <c r="A86" s="3" t="s">
        <v>63</v>
      </c>
      <c r="B86" s="11">
        <v>0.33</v>
      </c>
      <c r="C86" s="4">
        <v>2</v>
      </c>
      <c r="E86" s="18">
        <f>C86*B86</f>
        <v>0.66</v>
      </c>
      <c r="F86" s="12">
        <f>$M$1</f>
        <v>4</v>
      </c>
      <c r="G86" s="18">
        <f>E86/F86</f>
        <v>0.16500000000000001</v>
      </c>
      <c r="H86" s="18"/>
    </row>
    <row r="87" spans="1:8" x14ac:dyDescent="0.2">
      <c r="A87" s="28" t="s">
        <v>140</v>
      </c>
      <c r="B87" s="15"/>
      <c r="C87" s="2"/>
      <c r="E87" s="17"/>
      <c r="F87" s="17"/>
      <c r="G87" s="17"/>
      <c r="H87" s="17"/>
    </row>
    <row r="88" spans="1:8" x14ac:dyDescent="0.2">
      <c r="A88" s="3" t="s">
        <v>62</v>
      </c>
      <c r="B88" s="11">
        <v>0.3</v>
      </c>
      <c r="C88" s="4">
        <v>22.74</v>
      </c>
      <c r="E88" s="18">
        <f>C88*B88</f>
        <v>6.8219999999999992</v>
      </c>
      <c r="F88" s="12">
        <f>$K$1</f>
        <v>4</v>
      </c>
      <c r="G88" s="18">
        <f>E88/F88</f>
        <v>1.7054999999999998</v>
      </c>
      <c r="H88" s="18">
        <f>LARGE(G88:G89,1)</f>
        <v>1.7054999999999998</v>
      </c>
    </row>
    <row r="89" spans="1:8" x14ac:dyDescent="0.2">
      <c r="A89" s="3" t="s">
        <v>63</v>
      </c>
      <c r="B89" s="11">
        <v>0.3</v>
      </c>
      <c r="C89" s="4">
        <v>22.74</v>
      </c>
      <c r="E89" s="18">
        <f>C89*B89</f>
        <v>6.8219999999999992</v>
      </c>
      <c r="F89" s="12">
        <f>$M$1</f>
        <v>4</v>
      </c>
      <c r="G89" s="18">
        <f>E89/F89</f>
        <v>1.7054999999999998</v>
      </c>
      <c r="H89" s="18"/>
    </row>
    <row r="90" spans="1:8" x14ac:dyDescent="0.2">
      <c r="A90" s="28" t="s">
        <v>131</v>
      </c>
      <c r="B90" s="15"/>
      <c r="C90" s="2"/>
      <c r="E90" s="17"/>
      <c r="F90" s="17"/>
      <c r="G90" s="17"/>
      <c r="H90" s="17"/>
    </row>
    <row r="91" spans="1:8" x14ac:dyDescent="0.2">
      <c r="A91" s="3" t="s">
        <v>62</v>
      </c>
      <c r="B91" s="11">
        <v>0.38</v>
      </c>
      <c r="C91" s="4">
        <v>63.36</v>
      </c>
      <c r="E91" s="18">
        <f>C91*B91</f>
        <v>24.076799999999999</v>
      </c>
      <c r="F91" s="12">
        <f>$K$1</f>
        <v>4</v>
      </c>
      <c r="G91" s="18">
        <f>E91/F91</f>
        <v>6.0191999999999997</v>
      </c>
      <c r="H91" s="18">
        <f>LARGE(G91:G92,1)</f>
        <v>6.0191999999999997</v>
      </c>
    </row>
    <row r="92" spans="1:8" x14ac:dyDescent="0.2">
      <c r="A92" s="3" t="s">
        <v>63</v>
      </c>
      <c r="B92" s="11">
        <v>0.38</v>
      </c>
      <c r="C92" s="4">
        <v>63.36</v>
      </c>
      <c r="E92" s="18">
        <f>C92*B92</f>
        <v>24.076799999999999</v>
      </c>
      <c r="F92" s="12">
        <f>$M$1</f>
        <v>4</v>
      </c>
      <c r="G92" s="18">
        <f>E92/F92</f>
        <v>6.0191999999999997</v>
      </c>
      <c r="H92" s="18"/>
    </row>
    <row r="93" spans="1:8" x14ac:dyDescent="0.2">
      <c r="A93" s="28" t="s">
        <v>141</v>
      </c>
      <c r="B93" s="15"/>
      <c r="C93" s="2"/>
      <c r="E93" s="17"/>
      <c r="F93" s="17"/>
      <c r="G93" s="17"/>
      <c r="H93" s="17"/>
    </row>
    <row r="94" spans="1:8" x14ac:dyDescent="0.2">
      <c r="A94" s="3" t="s">
        <v>62</v>
      </c>
      <c r="B94" s="11">
        <v>0.74</v>
      </c>
      <c r="C94" s="4">
        <v>78.989999999999995</v>
      </c>
      <c r="E94" s="18">
        <f>C94*B94</f>
        <v>58.452599999999997</v>
      </c>
      <c r="F94" s="12">
        <f>$K$1</f>
        <v>4</v>
      </c>
      <c r="G94" s="18">
        <f>E94/F94</f>
        <v>14.613149999999999</v>
      </c>
      <c r="H94" s="18">
        <f>LARGE(G94:G95,1)</f>
        <v>14.613149999999999</v>
      </c>
    </row>
    <row r="95" spans="1:8" x14ac:dyDescent="0.2">
      <c r="A95" s="3" t="s">
        <v>63</v>
      </c>
      <c r="B95" s="11">
        <v>0.74</v>
      </c>
      <c r="C95" s="4">
        <v>78.989999999999995</v>
      </c>
      <c r="E95" s="18">
        <f>C95*B95</f>
        <v>58.452599999999997</v>
      </c>
      <c r="F95" s="12">
        <f>$M$1</f>
        <v>4</v>
      </c>
      <c r="G95" s="18">
        <f>E95/F95</f>
        <v>14.613149999999999</v>
      </c>
      <c r="H95" s="18"/>
    </row>
    <row r="96" spans="1:8" x14ac:dyDescent="0.2">
      <c r="A96" s="28" t="s">
        <v>142</v>
      </c>
      <c r="B96" s="15"/>
      <c r="C96" s="2"/>
      <c r="E96" s="17"/>
      <c r="F96" s="17"/>
      <c r="G96" s="17"/>
      <c r="H96" s="17"/>
    </row>
    <row r="97" spans="1:8" x14ac:dyDescent="0.2">
      <c r="A97" s="3" t="s">
        <v>62</v>
      </c>
      <c r="B97" s="11">
        <v>0.37</v>
      </c>
      <c r="C97" s="4">
        <v>1.79</v>
      </c>
      <c r="E97" s="18">
        <f>C97*B97</f>
        <v>0.6623</v>
      </c>
      <c r="F97" s="12">
        <f>$K$1</f>
        <v>4</v>
      </c>
      <c r="G97" s="18">
        <f>E97/F97</f>
        <v>0.165575</v>
      </c>
      <c r="H97" s="18">
        <f>LARGE(G97:G98,1)</f>
        <v>0.165575</v>
      </c>
    </row>
    <row r="98" spans="1:8" x14ac:dyDescent="0.2">
      <c r="A98" s="3" t="s">
        <v>63</v>
      </c>
      <c r="B98" s="11">
        <v>0.37</v>
      </c>
      <c r="C98" s="4">
        <v>1.79</v>
      </c>
      <c r="E98" s="18">
        <f>C98*B98</f>
        <v>0.6623</v>
      </c>
      <c r="F98" s="12">
        <f>$M$1</f>
        <v>4</v>
      </c>
      <c r="G98" s="18">
        <f>E98/F98</f>
        <v>0.165575</v>
      </c>
      <c r="H98" s="18"/>
    </row>
    <row r="99" spans="1:8" x14ac:dyDescent="0.2">
      <c r="A99" s="28" t="s">
        <v>143</v>
      </c>
      <c r="B99" s="15"/>
      <c r="C99" s="2"/>
      <c r="E99" s="17"/>
      <c r="F99" s="17"/>
      <c r="G99" s="17"/>
      <c r="H99" s="17"/>
    </row>
    <row r="100" spans="1:8" x14ac:dyDescent="0.2">
      <c r="A100" s="3" t="s">
        <v>62</v>
      </c>
      <c r="B100" s="11">
        <v>0.39100000000000001</v>
      </c>
      <c r="C100" s="4">
        <v>7.96</v>
      </c>
      <c r="E100" s="18">
        <f>C100*B100</f>
        <v>3.1123600000000002</v>
      </c>
      <c r="F100" s="12">
        <f>$K$1</f>
        <v>4</v>
      </c>
      <c r="G100" s="18">
        <f>E100/F100</f>
        <v>0.77809000000000006</v>
      </c>
      <c r="H100" s="18">
        <f>LARGE(G100:G101,1)</f>
        <v>0.77809000000000006</v>
      </c>
    </row>
    <row r="101" spans="1:8" x14ac:dyDescent="0.2">
      <c r="A101" s="3" t="s">
        <v>63</v>
      </c>
      <c r="B101" s="11">
        <v>5.5E-2</v>
      </c>
      <c r="C101" s="4">
        <v>7.96</v>
      </c>
      <c r="E101" s="18">
        <f>C101*B101</f>
        <v>0.43780000000000002</v>
      </c>
      <c r="F101" s="12">
        <f>$M$1</f>
        <v>4</v>
      </c>
      <c r="G101" s="18">
        <f>E101/F101</f>
        <v>0.10945000000000001</v>
      </c>
      <c r="H101" s="18"/>
    </row>
    <row r="102" spans="1:8" x14ac:dyDescent="0.2">
      <c r="A102" s="28" t="s">
        <v>133</v>
      </c>
      <c r="B102" s="15"/>
      <c r="C102" s="2"/>
      <c r="E102" s="17"/>
      <c r="F102" s="17"/>
      <c r="G102" s="17"/>
      <c r="H102" s="17"/>
    </row>
    <row r="103" spans="1:8" x14ac:dyDescent="0.2">
      <c r="A103" s="3" t="s">
        <v>62</v>
      </c>
      <c r="B103" s="11">
        <v>0.61299999999999999</v>
      </c>
      <c r="C103" s="4">
        <v>24.33</v>
      </c>
      <c r="E103" s="18">
        <f>C103*B103</f>
        <v>14.914289999999999</v>
      </c>
      <c r="F103" s="12">
        <f>$K$1</f>
        <v>4</v>
      </c>
      <c r="G103" s="18">
        <f>E103/F103</f>
        <v>3.7285724999999998</v>
      </c>
      <c r="H103" s="18">
        <f>LARGE(G103:G104,1)</f>
        <v>3.7285724999999998</v>
      </c>
    </row>
    <row r="104" spans="1:8" x14ac:dyDescent="0.2">
      <c r="A104" s="3" t="s">
        <v>63</v>
      </c>
      <c r="B104" s="11">
        <v>8.5999999999999993E-2</v>
      </c>
      <c r="C104" s="4">
        <v>24.33</v>
      </c>
      <c r="E104" s="18">
        <f>C104*B104</f>
        <v>2.0923799999999999</v>
      </c>
      <c r="F104" s="12">
        <f>$M$1</f>
        <v>4</v>
      </c>
      <c r="G104" s="18">
        <f>E104/F104</f>
        <v>0.52309499999999998</v>
      </c>
      <c r="H104" s="18"/>
    </row>
    <row r="105" spans="1:8" x14ac:dyDescent="0.2">
      <c r="A105" s="28" t="s">
        <v>134</v>
      </c>
      <c r="B105" s="15"/>
      <c r="C105" s="2"/>
      <c r="E105" s="17"/>
      <c r="F105" s="17"/>
      <c r="G105" s="17"/>
      <c r="H105" s="17"/>
    </row>
    <row r="106" spans="1:8" x14ac:dyDescent="0.2">
      <c r="A106" s="3" t="s">
        <v>63</v>
      </c>
      <c r="B106" s="11">
        <v>0.65</v>
      </c>
      <c r="C106" s="4">
        <v>25.5</v>
      </c>
      <c r="E106" s="18">
        <f>C106*B106</f>
        <v>16.574999999999999</v>
      </c>
      <c r="F106" s="12">
        <f>$M$1</f>
        <v>4</v>
      </c>
      <c r="G106" s="18">
        <f>E106/F106</f>
        <v>4.1437499999999998</v>
      </c>
      <c r="H106" s="18">
        <f>G106</f>
        <v>4.1437499999999998</v>
      </c>
    </row>
    <row r="107" spans="1:8" x14ac:dyDescent="0.2">
      <c r="A107" s="28" t="s">
        <v>144</v>
      </c>
      <c r="B107" s="15"/>
      <c r="C107" s="2"/>
      <c r="E107" s="17"/>
      <c r="F107" s="17"/>
      <c r="G107" s="17"/>
      <c r="H107" s="17"/>
    </row>
    <row r="108" spans="1:8" x14ac:dyDescent="0.2">
      <c r="A108" s="3" t="s">
        <v>62</v>
      </c>
      <c r="B108" s="11">
        <v>6.9000000000000006E-2</v>
      </c>
      <c r="C108" s="4">
        <v>1.47</v>
      </c>
      <c r="E108" s="18">
        <f>C108*B108</f>
        <v>0.10143000000000001</v>
      </c>
      <c r="F108" s="12">
        <f>$K$1</f>
        <v>4</v>
      </c>
      <c r="G108" s="18">
        <f>E108/F108</f>
        <v>2.5357500000000002E-2</v>
      </c>
      <c r="H108" s="18">
        <f>LARGE(G108:G109,1)</f>
        <v>2.5357500000000002E-2</v>
      </c>
    </row>
    <row r="109" spans="1:8" x14ac:dyDescent="0.2">
      <c r="A109" s="3" t="s">
        <v>63</v>
      </c>
      <c r="B109" s="11">
        <v>0.01</v>
      </c>
      <c r="C109" s="4">
        <v>1.47</v>
      </c>
      <c r="E109" s="18">
        <f>C109*B109</f>
        <v>1.47E-2</v>
      </c>
      <c r="F109" s="12">
        <f>$M$1</f>
        <v>4</v>
      </c>
      <c r="G109" s="18">
        <f>E109/F109</f>
        <v>3.6749999999999999E-3</v>
      </c>
      <c r="H109" s="18"/>
    </row>
    <row r="110" spans="1:8" x14ac:dyDescent="0.2">
      <c r="A110" s="28" t="s">
        <v>145</v>
      </c>
      <c r="B110" s="15"/>
      <c r="C110" s="2"/>
      <c r="E110" s="17"/>
      <c r="F110" s="17"/>
      <c r="G110" s="17"/>
      <c r="H110" s="17"/>
    </row>
    <row r="111" spans="1:8" x14ac:dyDescent="0.2">
      <c r="A111" s="3" t="s">
        <v>62</v>
      </c>
      <c r="B111" s="11">
        <v>8.4000000000000005E-2</v>
      </c>
      <c r="C111" s="4">
        <v>15.15</v>
      </c>
      <c r="E111" s="18">
        <f>C111*B111</f>
        <v>1.2726000000000002</v>
      </c>
      <c r="F111" s="12">
        <f>$K$1</f>
        <v>4</v>
      </c>
      <c r="G111" s="18">
        <f>E111/F111</f>
        <v>0.31815000000000004</v>
      </c>
      <c r="H111" s="18">
        <f>LARGE(G111:G112,1)</f>
        <v>0.31815000000000004</v>
      </c>
    </row>
    <row r="112" spans="1:8" x14ac:dyDescent="0.2">
      <c r="A112" s="3" t="s">
        <v>63</v>
      </c>
      <c r="B112" s="11">
        <v>1.2E-2</v>
      </c>
      <c r="C112" s="4">
        <v>15.15</v>
      </c>
      <c r="E112" s="18">
        <f>C112*B112</f>
        <v>0.18180000000000002</v>
      </c>
      <c r="F112" s="12">
        <f>$M$1</f>
        <v>4</v>
      </c>
      <c r="G112" s="18">
        <f>E112/F112</f>
        <v>4.5450000000000004E-2</v>
      </c>
      <c r="H112" s="18"/>
    </row>
    <row r="113" spans="1:8" x14ac:dyDescent="0.2">
      <c r="A113" s="28" t="s">
        <v>146</v>
      </c>
      <c r="B113" s="15"/>
      <c r="C113" s="2"/>
      <c r="E113" s="17"/>
      <c r="F113" s="17"/>
      <c r="G113" s="17"/>
      <c r="H113" s="17"/>
    </row>
    <row r="114" spans="1:8" x14ac:dyDescent="0.2">
      <c r="A114" s="3" t="s">
        <v>62</v>
      </c>
      <c r="B114" s="11">
        <v>0.125</v>
      </c>
      <c r="C114" s="4">
        <v>15.99</v>
      </c>
      <c r="E114" s="18">
        <f>C114*B114</f>
        <v>1.99875</v>
      </c>
      <c r="F114" s="12">
        <f>$K$1</f>
        <v>4</v>
      </c>
      <c r="G114" s="18">
        <f>E114/F114</f>
        <v>0.49968750000000001</v>
      </c>
      <c r="H114" s="18">
        <f>LARGE(G114:G115,1)</f>
        <v>0.49968750000000001</v>
      </c>
    </row>
    <row r="115" spans="1:8" x14ac:dyDescent="0.2">
      <c r="A115" s="3" t="s">
        <v>63</v>
      </c>
      <c r="B115" s="11">
        <v>1.7000000000000001E-2</v>
      </c>
      <c r="C115" s="4">
        <v>15.99</v>
      </c>
      <c r="E115" s="18">
        <f>C115*B115</f>
        <v>0.27183000000000002</v>
      </c>
      <c r="F115" s="12">
        <f>$M$1</f>
        <v>4</v>
      </c>
      <c r="G115" s="18">
        <f>E115/F115</f>
        <v>6.7957500000000004E-2</v>
      </c>
      <c r="H115" s="18"/>
    </row>
    <row r="116" spans="1:8" x14ac:dyDescent="0.2">
      <c r="A116" s="28" t="s">
        <v>147</v>
      </c>
      <c r="B116" s="15"/>
      <c r="C116" s="2"/>
      <c r="E116" s="17"/>
      <c r="F116" s="17"/>
      <c r="G116" s="17"/>
      <c r="H116" s="17"/>
    </row>
    <row r="117" spans="1:8" x14ac:dyDescent="0.2">
      <c r="A117" s="3" t="s">
        <v>63</v>
      </c>
      <c r="B117" s="11">
        <v>0.18</v>
      </c>
      <c r="C117" s="4">
        <v>0.18</v>
      </c>
      <c r="E117" s="18">
        <f>C117*B117</f>
        <v>3.2399999999999998E-2</v>
      </c>
      <c r="F117" s="12">
        <f>$M$1</f>
        <v>4</v>
      </c>
      <c r="G117" s="18">
        <f>E117/F117</f>
        <v>8.0999999999999996E-3</v>
      </c>
      <c r="H117" s="18">
        <f>G117</f>
        <v>8.0999999999999996E-3</v>
      </c>
    </row>
    <row r="118" spans="1:8" x14ac:dyDescent="0.2">
      <c r="A118" s="28" t="s">
        <v>148</v>
      </c>
      <c r="B118" s="15"/>
      <c r="C118" s="2"/>
      <c r="E118" s="17"/>
      <c r="F118" s="17"/>
      <c r="G118" s="17"/>
      <c r="H118" s="17"/>
    </row>
    <row r="119" spans="1:8" x14ac:dyDescent="0.2">
      <c r="A119" s="3" t="s">
        <v>62</v>
      </c>
      <c r="B119" s="11">
        <v>0.94799999999999995</v>
      </c>
      <c r="C119" s="4">
        <v>2.11</v>
      </c>
      <c r="E119" s="18">
        <f>C119*B119</f>
        <v>2.0002799999999996</v>
      </c>
      <c r="F119" s="12">
        <f>$K$1</f>
        <v>4</v>
      </c>
      <c r="G119" s="18">
        <f>E119/F119</f>
        <v>0.5000699999999999</v>
      </c>
      <c r="H119" s="18">
        <f>LARGE(G119:G120,1)</f>
        <v>0.5000699999999999</v>
      </c>
    </row>
    <row r="120" spans="1:8" x14ac:dyDescent="0.2">
      <c r="A120" s="3" t="s">
        <v>63</v>
      </c>
      <c r="B120" s="11">
        <v>0.192</v>
      </c>
      <c r="C120" s="4">
        <v>2.11</v>
      </c>
      <c r="E120" s="18">
        <f>C120*B120</f>
        <v>0.40511999999999998</v>
      </c>
      <c r="F120" s="12">
        <f>$M$1</f>
        <v>4</v>
      </c>
      <c r="G120" s="18">
        <f>E120/F120</f>
        <v>0.10128</v>
      </c>
      <c r="H120" s="1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Z120"/>
  <sheetViews>
    <sheetView showGridLines="0" workbookViewId="0">
      <selection activeCell="T17" sqref="T17"/>
    </sheetView>
  </sheetViews>
  <sheetFormatPr defaultRowHeight="12.75" x14ac:dyDescent="0.2"/>
  <cols>
    <col min="1" max="1" width="15" style="6" bestFit="1" customWidth="1"/>
    <col min="2" max="2" width="12.5" style="9" bestFit="1" customWidth="1"/>
    <col min="3" max="3" width="10.125" style="6" bestFit="1" customWidth="1"/>
    <col min="4" max="4" width="2.75" style="6" customWidth="1"/>
    <col min="5" max="5" width="5.75" style="9" bestFit="1" customWidth="1"/>
    <col min="6" max="6" width="3.375" style="9" bestFit="1" customWidth="1"/>
    <col min="7" max="8" width="4.875" style="9" bestFit="1" customWidth="1"/>
    <col min="9" max="9" width="2.75" style="6" customWidth="1"/>
    <col min="10" max="10" width="10.375" style="9" bestFit="1" customWidth="1"/>
    <col min="11" max="11" width="2.75" style="9" bestFit="1" customWidth="1"/>
    <col min="12" max="12" width="7.625" style="9" bestFit="1" customWidth="1"/>
    <col min="13" max="13" width="1.875" style="9" bestFit="1" customWidth="1"/>
    <col min="14" max="14" width="2.75" style="6" customWidth="1"/>
    <col min="15" max="15" width="3.125" style="6" bestFit="1" customWidth="1"/>
    <col min="16" max="16" width="4.875" style="6" bestFit="1" customWidth="1"/>
    <col min="17" max="17" width="4.125" style="6" bestFit="1" customWidth="1"/>
    <col min="18" max="18" width="4" style="6" bestFit="1" customWidth="1"/>
    <col min="19" max="19" width="2.75" style="6" customWidth="1"/>
    <col min="20" max="20" width="9" style="6"/>
    <col min="21" max="21" width="5.125" style="6" bestFit="1" customWidth="1"/>
    <col min="22" max="23" width="4.75" style="6" bestFit="1" customWidth="1"/>
    <col min="24" max="24" width="5.375" style="6" bestFit="1" customWidth="1"/>
    <col min="25" max="25" width="4.75" style="6" bestFit="1" customWidth="1"/>
    <col min="26" max="26" width="5.375" style="6" bestFit="1" customWidth="1"/>
    <col min="27" max="16384" width="9" style="6"/>
  </cols>
  <sheetData>
    <row r="1" spans="1:26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RESUMO!D12</f>
        <v>12</v>
      </c>
      <c r="L1" s="54" t="s">
        <v>63</v>
      </c>
      <c r="M1" s="23">
        <f>RESUMO!E12</f>
        <v>4</v>
      </c>
      <c r="O1" s="24" t="s">
        <v>64</v>
      </c>
      <c r="P1" s="25">
        <f>SUM(H:H)</f>
        <v>70.911298115044005</v>
      </c>
      <c r="Q1" s="26" t="s">
        <v>94</v>
      </c>
      <c r="R1" s="27">
        <f>P1/8</f>
        <v>8.8639122643805006</v>
      </c>
    </row>
    <row r="2" spans="1:26" x14ac:dyDescent="0.2">
      <c r="A2" s="1" t="s">
        <v>151</v>
      </c>
      <c r="B2" s="15"/>
      <c r="C2" s="2"/>
      <c r="E2" s="17"/>
      <c r="F2" s="17"/>
      <c r="G2" s="17"/>
      <c r="H2" s="17"/>
      <c r="X2" s="64">
        <f>SUM(X3:X5)</f>
        <v>0.38487750000000004</v>
      </c>
      <c r="Y2" s="64"/>
      <c r="Z2" s="64">
        <f>SUM(Z3:Z5)</f>
        <v>0.14892762240000001</v>
      </c>
    </row>
    <row r="3" spans="1:26" x14ac:dyDescent="0.2">
      <c r="A3" s="3" t="s">
        <v>62</v>
      </c>
      <c r="B3" s="11">
        <v>0.38487750000000004</v>
      </c>
      <c r="C3" s="4">
        <v>635.99</v>
      </c>
      <c r="E3" s="18">
        <f>C3*B3</f>
        <v>244.77824122500002</v>
      </c>
      <c r="F3" s="12">
        <f>$K$1</f>
        <v>12</v>
      </c>
      <c r="G3" s="18">
        <f>E3/F3</f>
        <v>20.398186768750001</v>
      </c>
      <c r="H3" s="18">
        <f>LARGE(G3:G4,1)</f>
        <v>23.679119642544002</v>
      </c>
      <c r="U3" s="32" t="s">
        <v>10</v>
      </c>
      <c r="V3" s="65">
        <v>0.6381</v>
      </c>
      <c r="W3" s="66">
        <v>0.27100000000000002</v>
      </c>
      <c r="X3" s="67">
        <f>W3*V3</f>
        <v>0.1729251</v>
      </c>
      <c r="Y3" s="66">
        <v>0.13600000000000001</v>
      </c>
      <c r="Z3" s="67">
        <f>Y3*V3</f>
        <v>8.67816E-2</v>
      </c>
    </row>
    <row r="4" spans="1:26" x14ac:dyDescent="0.2">
      <c r="A4" s="3" t="s">
        <v>63</v>
      </c>
      <c r="B4" s="11">
        <v>0.14892762240000001</v>
      </c>
      <c r="C4" s="4">
        <v>635.99</v>
      </c>
      <c r="E4" s="18">
        <f>C4*B4</f>
        <v>94.716478570176008</v>
      </c>
      <c r="F4" s="12">
        <f>$M$1</f>
        <v>4</v>
      </c>
      <c r="G4" s="18">
        <f>E4/F4</f>
        <v>23.679119642544002</v>
      </c>
      <c r="H4" s="18"/>
      <c r="U4" s="32" t="s">
        <v>11</v>
      </c>
      <c r="V4" s="65">
        <v>0.1623</v>
      </c>
      <c r="W4" s="66">
        <v>0.61599999999999999</v>
      </c>
      <c r="X4" s="67">
        <f>W4*V4</f>
        <v>9.9976800000000005E-2</v>
      </c>
      <c r="Y4" s="66">
        <v>0.308</v>
      </c>
      <c r="Z4" s="67">
        <f>Y4*X4</f>
        <v>3.07928544E-2</v>
      </c>
    </row>
    <row r="5" spans="1:26" x14ac:dyDescent="0.2">
      <c r="A5" s="1" t="s">
        <v>152</v>
      </c>
      <c r="B5" s="15"/>
      <c r="C5" s="2"/>
      <c r="E5" s="17"/>
      <c r="F5" s="17"/>
      <c r="G5" s="17"/>
      <c r="H5" s="17"/>
      <c r="U5" s="32" t="s">
        <v>12</v>
      </c>
      <c r="V5" s="65">
        <v>0.1996</v>
      </c>
      <c r="W5" s="66">
        <v>0.56100000000000005</v>
      </c>
      <c r="X5" s="67">
        <f>W5*V5</f>
        <v>0.11197560000000001</v>
      </c>
      <c r="Y5" s="66">
        <v>0.28000000000000003</v>
      </c>
      <c r="Z5" s="67">
        <f>Y5*X5</f>
        <v>3.1353168000000008E-2</v>
      </c>
    </row>
    <row r="6" spans="1:26" x14ac:dyDescent="0.2">
      <c r="A6" s="3" t="s">
        <v>62</v>
      </c>
      <c r="B6" s="11">
        <v>0.183</v>
      </c>
      <c r="C6" s="4">
        <v>275.70999999999998</v>
      </c>
      <c r="E6" s="18">
        <f>C6*B6</f>
        <v>50.454929999999997</v>
      </c>
      <c r="F6" s="12">
        <f>$K$1</f>
        <v>12</v>
      </c>
      <c r="G6" s="18">
        <f>E6/F6</f>
        <v>4.2045775000000001</v>
      </c>
      <c r="H6" s="18">
        <f>LARGE(G6:G7,1)</f>
        <v>6.2724024999999992</v>
      </c>
    </row>
    <row r="7" spans="1:26" x14ac:dyDescent="0.2">
      <c r="A7" s="3" t="s">
        <v>63</v>
      </c>
      <c r="B7" s="11">
        <v>9.0999999999999998E-2</v>
      </c>
      <c r="C7" s="4">
        <v>275.70999999999998</v>
      </c>
      <c r="E7" s="18">
        <f>C7*B7</f>
        <v>25.089609999999997</v>
      </c>
      <c r="F7" s="12">
        <f>$M$1</f>
        <v>4</v>
      </c>
      <c r="G7" s="18">
        <f>E7/F7</f>
        <v>6.2724024999999992</v>
      </c>
      <c r="H7" s="18"/>
      <c r="U7" s="9"/>
      <c r="V7" s="66"/>
      <c r="W7" s="66"/>
      <c r="X7" s="64">
        <f>SUM(X8:X10)</f>
        <v>0.47617099999999996</v>
      </c>
      <c r="Y7" s="64"/>
      <c r="Z7" s="64">
        <f>SUM(Z8:Z10)</f>
        <v>9.3099402999999997E-2</v>
      </c>
    </row>
    <row r="8" spans="1:26" x14ac:dyDescent="0.2">
      <c r="A8" s="1" t="s">
        <v>153</v>
      </c>
      <c r="B8" s="15"/>
      <c r="C8" s="2"/>
      <c r="E8" s="17"/>
      <c r="F8" s="17"/>
      <c r="G8" s="17"/>
      <c r="H8" s="17"/>
      <c r="U8" s="32" t="s">
        <v>13</v>
      </c>
      <c r="V8" s="65">
        <v>0.11210000000000001</v>
      </c>
      <c r="W8" s="66">
        <v>0.57999999999999996</v>
      </c>
      <c r="X8" s="67">
        <f>W8*V8</f>
        <v>6.5017999999999992E-2</v>
      </c>
      <c r="Y8" s="66">
        <v>0.21099999999999999</v>
      </c>
      <c r="Z8" s="67">
        <f>Y8*V8</f>
        <v>2.36531E-2</v>
      </c>
    </row>
    <row r="9" spans="1:26" x14ac:dyDescent="0.2">
      <c r="A9" s="3" t="s">
        <v>62</v>
      </c>
      <c r="B9" s="11">
        <v>0.47617099999999996</v>
      </c>
      <c r="C9" s="4">
        <v>720.77</v>
      </c>
      <c r="E9" s="18">
        <f>C9*B9</f>
        <v>343.20977166999995</v>
      </c>
      <c r="F9" s="12">
        <f>$K$1</f>
        <v>12</v>
      </c>
      <c r="G9" s="18">
        <f>E9/F9</f>
        <v>28.600814305833328</v>
      </c>
      <c r="H9" s="18">
        <f>LARGE(G9:G10,1)</f>
        <v>28.600814305833328</v>
      </c>
      <c r="U9" s="32" t="s">
        <v>14</v>
      </c>
      <c r="V9" s="65">
        <v>0.7339</v>
      </c>
      <c r="W9" s="66">
        <v>0.47</v>
      </c>
      <c r="X9" s="67">
        <f>W9*V9</f>
        <v>0.34493299999999999</v>
      </c>
      <c r="Y9" s="66">
        <v>0.17100000000000001</v>
      </c>
      <c r="Z9" s="67">
        <f>Y9*X9</f>
        <v>5.8983542999999999E-2</v>
      </c>
    </row>
    <row r="10" spans="1:26" x14ac:dyDescent="0.2">
      <c r="A10" s="3" t="s">
        <v>63</v>
      </c>
      <c r="B10" s="11">
        <v>9.3099402999999997E-2</v>
      </c>
      <c r="C10" s="4">
        <v>720.77</v>
      </c>
      <c r="E10" s="18">
        <f>C10*B10</f>
        <v>67.103256700309998</v>
      </c>
      <c r="F10" s="12">
        <f>$M$1</f>
        <v>4</v>
      </c>
      <c r="G10" s="18">
        <f>E10/F10</f>
        <v>16.7758141750775</v>
      </c>
      <c r="H10" s="18"/>
      <c r="U10" s="32" t="s">
        <v>15</v>
      </c>
      <c r="V10" s="65">
        <v>0.154</v>
      </c>
      <c r="W10" s="66">
        <v>0.43</v>
      </c>
      <c r="X10" s="67">
        <f>W10*V10</f>
        <v>6.6220000000000001E-2</v>
      </c>
      <c r="Y10" s="66">
        <v>0.158</v>
      </c>
      <c r="Z10" s="67">
        <f>Y10*X10</f>
        <v>1.046276E-2</v>
      </c>
    </row>
    <row r="11" spans="1:26" x14ac:dyDescent="0.2">
      <c r="A11" s="1" t="s">
        <v>154</v>
      </c>
      <c r="B11" s="15"/>
      <c r="C11" s="2"/>
      <c r="E11" s="17"/>
      <c r="F11" s="17"/>
      <c r="G11" s="17"/>
      <c r="H11" s="17"/>
    </row>
    <row r="12" spans="1:26" x14ac:dyDescent="0.2">
      <c r="A12" s="3" t="s">
        <v>62</v>
      </c>
      <c r="B12" s="11">
        <v>0.88100000000000001</v>
      </c>
      <c r="C12" s="4">
        <v>168.34</v>
      </c>
      <c r="E12" s="18">
        <f>C12*B12</f>
        <v>148.30754000000002</v>
      </c>
      <c r="F12" s="12">
        <f>$K$1</f>
        <v>12</v>
      </c>
      <c r="G12" s="18">
        <f>E12/F12</f>
        <v>12.358961666666668</v>
      </c>
      <c r="H12" s="18">
        <f>LARGE(G12:G13,1)</f>
        <v>12.358961666666668</v>
      </c>
    </row>
    <row r="13" spans="1:26" x14ac:dyDescent="0.2">
      <c r="A13" s="3" t="s">
        <v>63</v>
      </c>
      <c r="B13" s="11">
        <v>0.17799999999999999</v>
      </c>
      <c r="C13" s="4">
        <v>168.34</v>
      </c>
      <c r="E13" s="18">
        <f>C13*B13</f>
        <v>29.96452</v>
      </c>
      <c r="F13" s="12">
        <f>$M$1</f>
        <v>4</v>
      </c>
      <c r="G13" s="18">
        <f>E13/F13</f>
        <v>7.4911300000000001</v>
      </c>
      <c r="H13" s="18"/>
    </row>
    <row r="14" spans="1:26" x14ac:dyDescent="0.2">
      <c r="B14" s="6"/>
      <c r="E14" s="6"/>
      <c r="F14" s="6"/>
      <c r="G14" s="6"/>
      <c r="H14" s="6"/>
    </row>
    <row r="15" spans="1:26" x14ac:dyDescent="0.2">
      <c r="B15" s="6"/>
      <c r="E15" s="6"/>
      <c r="F15" s="6"/>
      <c r="G15" s="6"/>
      <c r="H15" s="6"/>
    </row>
    <row r="16" spans="1:26" x14ac:dyDescent="0.2">
      <c r="B16" s="6"/>
      <c r="E16" s="6"/>
      <c r="F16" s="6"/>
      <c r="G16" s="6"/>
      <c r="H16" s="6"/>
    </row>
    <row r="17" spans="2:24" x14ac:dyDescent="0.2">
      <c r="B17" s="6"/>
      <c r="E17" s="6"/>
      <c r="F17" s="6"/>
      <c r="G17" s="6"/>
      <c r="H17" s="6"/>
    </row>
    <row r="18" spans="2:24" x14ac:dyDescent="0.2">
      <c r="B18" s="6"/>
      <c r="E18" s="6"/>
      <c r="F18" s="6"/>
      <c r="G18" s="6"/>
      <c r="H18" s="6"/>
    </row>
    <row r="19" spans="2:24" x14ac:dyDescent="0.2">
      <c r="B19" s="6"/>
      <c r="E19" s="6"/>
      <c r="F19" s="6"/>
      <c r="G19" s="6"/>
      <c r="H19" s="6"/>
    </row>
    <row r="20" spans="2:24" x14ac:dyDescent="0.2">
      <c r="B20" s="6"/>
      <c r="E20" s="6"/>
      <c r="F20" s="6"/>
      <c r="G20" s="6"/>
      <c r="H20" s="6"/>
    </row>
    <row r="21" spans="2:24" x14ac:dyDescent="0.2">
      <c r="B21" s="6"/>
      <c r="E21" s="6"/>
      <c r="F21" s="6"/>
      <c r="G21" s="6"/>
      <c r="H21" s="6"/>
    </row>
    <row r="22" spans="2:24" x14ac:dyDescent="0.2">
      <c r="B22" s="6"/>
      <c r="E22" s="6"/>
      <c r="F22" s="6"/>
      <c r="G22" s="6"/>
      <c r="H22" s="6"/>
    </row>
    <row r="23" spans="2:24" x14ac:dyDescent="0.2">
      <c r="B23" s="6"/>
      <c r="E23" s="6"/>
      <c r="F23" s="6"/>
      <c r="G23" s="6"/>
      <c r="H23" s="6"/>
    </row>
    <row r="24" spans="2:24" x14ac:dyDescent="0.2">
      <c r="B24" s="6"/>
      <c r="E24" s="6"/>
      <c r="F24" s="6"/>
      <c r="G24" s="6"/>
      <c r="H24" s="6"/>
    </row>
    <row r="25" spans="2:24" x14ac:dyDescent="0.2">
      <c r="B25" s="6"/>
      <c r="E25" s="6"/>
      <c r="F25" s="6"/>
      <c r="G25" s="6"/>
      <c r="H25" s="6"/>
      <c r="U25" s="66"/>
      <c r="V25" s="66"/>
      <c r="W25" s="66"/>
      <c r="X25" s="66"/>
    </row>
    <row r="26" spans="2:24" x14ac:dyDescent="0.2">
      <c r="B26" s="6"/>
      <c r="E26" s="6"/>
      <c r="F26" s="6"/>
      <c r="G26" s="6"/>
      <c r="H26" s="6"/>
      <c r="U26" s="66"/>
    </row>
    <row r="27" spans="2:24" x14ac:dyDescent="0.2">
      <c r="B27" s="6"/>
      <c r="E27" s="6"/>
      <c r="F27" s="6"/>
      <c r="G27" s="6"/>
      <c r="H27" s="6"/>
      <c r="U27" s="66"/>
      <c r="V27" s="66"/>
      <c r="W27" s="66"/>
      <c r="X27" s="66"/>
    </row>
    <row r="28" spans="2:24" x14ac:dyDescent="0.2">
      <c r="B28" s="6"/>
      <c r="E28" s="6"/>
      <c r="F28" s="6"/>
      <c r="G28" s="6"/>
      <c r="H28" s="6"/>
      <c r="U28" s="66"/>
      <c r="V28" s="66"/>
      <c r="W28" s="66"/>
      <c r="X28" s="66"/>
    </row>
    <row r="29" spans="2:24" x14ac:dyDescent="0.2">
      <c r="B29" s="6"/>
      <c r="E29" s="6"/>
      <c r="F29" s="6"/>
      <c r="G29" s="6"/>
      <c r="H29" s="6"/>
      <c r="U29" s="66"/>
      <c r="V29" s="66"/>
      <c r="W29" s="66"/>
      <c r="X29" s="66"/>
    </row>
    <row r="30" spans="2:24" x14ac:dyDescent="0.2">
      <c r="B30" s="6"/>
      <c r="E30" s="6"/>
      <c r="F30" s="6"/>
      <c r="G30" s="6"/>
      <c r="H30" s="6"/>
    </row>
    <row r="31" spans="2:24" x14ac:dyDescent="0.2">
      <c r="B31" s="6"/>
      <c r="E31" s="6"/>
      <c r="F31" s="6"/>
      <c r="G31" s="6"/>
      <c r="H31" s="6"/>
    </row>
    <row r="32" spans="2:24" x14ac:dyDescent="0.2">
      <c r="B32" s="6"/>
      <c r="E32" s="6"/>
      <c r="F32" s="6"/>
      <c r="G32" s="6"/>
      <c r="H32" s="6"/>
    </row>
    <row r="33" spans="2:24" x14ac:dyDescent="0.2">
      <c r="B33" s="6"/>
      <c r="E33" s="6"/>
      <c r="F33" s="6"/>
      <c r="G33" s="6"/>
      <c r="H33" s="6"/>
    </row>
    <row r="34" spans="2:24" x14ac:dyDescent="0.2">
      <c r="B34" s="6"/>
      <c r="E34" s="6"/>
      <c r="F34" s="6"/>
      <c r="G34" s="6"/>
      <c r="H34" s="6"/>
      <c r="U34" s="66"/>
      <c r="V34" s="66"/>
      <c r="W34" s="66"/>
      <c r="X34" s="66"/>
    </row>
    <row r="35" spans="2:24" x14ac:dyDescent="0.2">
      <c r="B35" s="6"/>
      <c r="E35" s="6"/>
      <c r="F35" s="6"/>
      <c r="G35" s="6"/>
      <c r="H35" s="6"/>
      <c r="U35" s="66"/>
    </row>
    <row r="36" spans="2:24" x14ac:dyDescent="0.2">
      <c r="B36" s="6"/>
      <c r="E36" s="6"/>
      <c r="F36" s="6"/>
      <c r="G36" s="6"/>
      <c r="H36" s="6"/>
    </row>
    <row r="37" spans="2:24" x14ac:dyDescent="0.2">
      <c r="B37" s="6"/>
      <c r="E37" s="6"/>
      <c r="F37" s="6"/>
      <c r="G37" s="6"/>
      <c r="H37" s="6"/>
    </row>
    <row r="38" spans="2:24" x14ac:dyDescent="0.2">
      <c r="B38" s="6"/>
      <c r="E38" s="6"/>
      <c r="F38" s="6"/>
      <c r="G38" s="6"/>
      <c r="H38" s="6"/>
    </row>
    <row r="39" spans="2:24" x14ac:dyDescent="0.2">
      <c r="B39" s="6"/>
      <c r="E39" s="6"/>
      <c r="F39" s="6"/>
      <c r="G39" s="6"/>
      <c r="H39" s="6"/>
    </row>
    <row r="40" spans="2:24" x14ac:dyDescent="0.2">
      <c r="B40" s="6"/>
      <c r="E40" s="6"/>
      <c r="F40" s="6"/>
      <c r="G40" s="6"/>
      <c r="H40" s="6"/>
    </row>
    <row r="41" spans="2:24" x14ac:dyDescent="0.2">
      <c r="B41" s="6"/>
      <c r="E41" s="6"/>
      <c r="F41" s="6"/>
      <c r="G41" s="6"/>
      <c r="H41" s="6"/>
    </row>
    <row r="42" spans="2:24" x14ac:dyDescent="0.2">
      <c r="B42" s="6"/>
      <c r="E42" s="6"/>
      <c r="F42" s="6"/>
      <c r="G42" s="6"/>
      <c r="H42" s="6"/>
    </row>
    <row r="43" spans="2:24" x14ac:dyDescent="0.2">
      <c r="B43" s="6"/>
      <c r="E43" s="6"/>
      <c r="F43" s="6"/>
      <c r="G43" s="6"/>
      <c r="H43" s="6"/>
    </row>
    <row r="44" spans="2:24" x14ac:dyDescent="0.2">
      <c r="B44" s="6"/>
      <c r="E44" s="6"/>
      <c r="F44" s="6"/>
      <c r="G44" s="6"/>
      <c r="H44" s="6"/>
    </row>
    <row r="45" spans="2:24" x14ac:dyDescent="0.2">
      <c r="B45" s="6"/>
      <c r="E45" s="6"/>
      <c r="F45" s="6"/>
      <c r="G45" s="6"/>
      <c r="H45" s="6"/>
    </row>
    <row r="46" spans="2:24" x14ac:dyDescent="0.2">
      <c r="B46" s="6"/>
      <c r="E46" s="6"/>
      <c r="F46" s="6"/>
      <c r="G46" s="6"/>
      <c r="H46" s="6"/>
    </row>
    <row r="47" spans="2:24" x14ac:dyDescent="0.2">
      <c r="B47" s="6"/>
      <c r="E47" s="6"/>
      <c r="F47" s="6"/>
      <c r="G47" s="6"/>
      <c r="H47" s="6"/>
    </row>
    <row r="48" spans="2:24" x14ac:dyDescent="0.2">
      <c r="B48" s="6"/>
      <c r="E48" s="6"/>
      <c r="F48" s="6"/>
      <c r="G48" s="6"/>
      <c r="H48" s="6"/>
    </row>
    <row r="49" spans="2:8" x14ac:dyDescent="0.2">
      <c r="B49" s="6"/>
      <c r="E49" s="6"/>
      <c r="F49" s="6"/>
      <c r="G49" s="6"/>
      <c r="H49" s="6"/>
    </row>
    <row r="50" spans="2:8" x14ac:dyDescent="0.2">
      <c r="B50" s="6"/>
      <c r="E50" s="6"/>
      <c r="F50" s="6"/>
      <c r="G50" s="6"/>
      <c r="H50" s="6"/>
    </row>
    <row r="51" spans="2:8" x14ac:dyDescent="0.2">
      <c r="B51" s="6"/>
      <c r="E51" s="6"/>
      <c r="F51" s="6"/>
      <c r="G51" s="6"/>
      <c r="H51" s="6"/>
    </row>
    <row r="52" spans="2:8" x14ac:dyDescent="0.2">
      <c r="B52" s="6"/>
      <c r="E52" s="6"/>
      <c r="F52" s="6"/>
      <c r="G52" s="6"/>
      <c r="H52" s="6"/>
    </row>
    <row r="53" spans="2:8" x14ac:dyDescent="0.2">
      <c r="B53" s="6"/>
      <c r="E53" s="6"/>
      <c r="F53" s="6"/>
      <c r="G53" s="6"/>
      <c r="H53" s="6"/>
    </row>
    <row r="54" spans="2:8" x14ac:dyDescent="0.2">
      <c r="B54" s="6"/>
      <c r="E54" s="6"/>
      <c r="F54" s="6"/>
      <c r="G54" s="6"/>
      <c r="H54" s="6"/>
    </row>
    <row r="55" spans="2:8" x14ac:dyDescent="0.2">
      <c r="B55" s="6"/>
      <c r="E55" s="6"/>
      <c r="F55" s="6"/>
      <c r="G55" s="6"/>
      <c r="H55" s="6"/>
    </row>
    <row r="56" spans="2:8" x14ac:dyDescent="0.2">
      <c r="B56" s="6"/>
      <c r="E56" s="6"/>
      <c r="F56" s="6"/>
      <c r="G56" s="6"/>
      <c r="H56" s="6"/>
    </row>
    <row r="57" spans="2:8" x14ac:dyDescent="0.2">
      <c r="B57" s="6"/>
      <c r="E57" s="6"/>
      <c r="F57" s="6"/>
      <c r="G57" s="6"/>
      <c r="H57" s="6"/>
    </row>
    <row r="58" spans="2:8" x14ac:dyDescent="0.2">
      <c r="B58" s="6"/>
      <c r="E58" s="6"/>
      <c r="F58" s="6"/>
      <c r="G58" s="6"/>
      <c r="H58" s="6"/>
    </row>
    <row r="59" spans="2:8" x14ac:dyDescent="0.2">
      <c r="B59" s="6"/>
      <c r="E59" s="6"/>
      <c r="F59" s="6"/>
      <c r="G59" s="6"/>
      <c r="H59" s="6"/>
    </row>
    <row r="60" spans="2:8" x14ac:dyDescent="0.2">
      <c r="B60" s="6"/>
      <c r="E60" s="6"/>
      <c r="F60" s="6"/>
      <c r="G60" s="6"/>
      <c r="H60" s="6"/>
    </row>
    <row r="61" spans="2:8" x14ac:dyDescent="0.2">
      <c r="B61" s="6"/>
      <c r="E61" s="6"/>
      <c r="F61" s="6"/>
      <c r="G61" s="6"/>
      <c r="H61" s="6"/>
    </row>
    <row r="62" spans="2:8" x14ac:dyDescent="0.2">
      <c r="B62" s="6"/>
      <c r="E62" s="6"/>
      <c r="F62" s="6"/>
      <c r="G62" s="6"/>
      <c r="H62" s="6"/>
    </row>
    <row r="63" spans="2:8" x14ac:dyDescent="0.2">
      <c r="B63" s="6"/>
      <c r="E63" s="6"/>
      <c r="F63" s="6"/>
      <c r="G63" s="6"/>
      <c r="H63" s="6"/>
    </row>
    <row r="64" spans="2:8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120"/>
  <sheetViews>
    <sheetView showGridLines="0" workbookViewId="0"/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7" width="5.875" style="9" bestFit="1" customWidth="1"/>
    <col min="8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16384" width="9" style="6"/>
  </cols>
  <sheetData>
    <row r="1" spans="1:18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53" t="s">
        <v>62</v>
      </c>
      <c r="K1" s="21">
        <f>RESUMO!D13</f>
        <v>9</v>
      </c>
      <c r="L1" s="54" t="s">
        <v>63</v>
      </c>
      <c r="M1" s="23">
        <f>RESUMO!E13</f>
        <v>4</v>
      </c>
      <c r="O1" s="24" t="s">
        <v>64</v>
      </c>
      <c r="P1" s="25">
        <f>SUM(H2:H4)</f>
        <v>32.0015</v>
      </c>
      <c r="Q1" s="26" t="s">
        <v>94</v>
      </c>
      <c r="R1" s="27">
        <f>P1/8</f>
        <v>4.0001875</v>
      </c>
    </row>
    <row r="2" spans="1:18" x14ac:dyDescent="0.2">
      <c r="A2" s="1" t="s">
        <v>151</v>
      </c>
      <c r="B2" s="15"/>
      <c r="C2" s="2"/>
      <c r="E2" s="17"/>
      <c r="F2" s="17"/>
      <c r="G2" s="17"/>
      <c r="H2" s="17"/>
    </row>
    <row r="3" spans="1:18" x14ac:dyDescent="0.2">
      <c r="A3" s="3" t="s">
        <v>62</v>
      </c>
      <c r="B3" s="11">
        <v>0.44</v>
      </c>
      <c r="C3" s="4">
        <v>640.03</v>
      </c>
      <c r="E3" s="18">
        <f>C3*B3</f>
        <v>281.61320000000001</v>
      </c>
      <c r="F3" s="12">
        <f>K1</f>
        <v>9</v>
      </c>
      <c r="G3" s="18">
        <f>E3/F3</f>
        <v>31.290355555555557</v>
      </c>
      <c r="H3" s="18">
        <f>LARGE(G3:G4,1)</f>
        <v>32.0015</v>
      </c>
    </row>
    <row r="4" spans="1:18" x14ac:dyDescent="0.2">
      <c r="A4" s="3" t="s">
        <v>63</v>
      </c>
      <c r="B4" s="11">
        <v>0.2</v>
      </c>
      <c r="C4" s="4">
        <v>640.03</v>
      </c>
      <c r="E4" s="18">
        <f>C4*B4</f>
        <v>128.006</v>
      </c>
      <c r="F4" s="12">
        <f>M1</f>
        <v>4</v>
      </c>
      <c r="G4" s="18">
        <f>E4/F4</f>
        <v>32.0015</v>
      </c>
      <c r="H4" s="18"/>
    </row>
    <row r="5" spans="1:18" ht="13.5" thickBot="1" x14ac:dyDescent="0.25">
      <c r="B5" s="6"/>
      <c r="E5" s="6"/>
      <c r="F5" s="6"/>
      <c r="G5" s="6"/>
      <c r="H5" s="6"/>
    </row>
    <row r="6" spans="1:18" ht="13.5" thickBot="1" x14ac:dyDescent="0.25">
      <c r="A6" s="7" t="s">
        <v>58</v>
      </c>
      <c r="B6" s="10" t="s">
        <v>93</v>
      </c>
      <c r="C6" s="5" t="s">
        <v>59</v>
      </c>
      <c r="E6" s="10" t="s">
        <v>60</v>
      </c>
      <c r="F6" s="10" t="s">
        <v>61</v>
      </c>
      <c r="G6" s="10" t="s">
        <v>64</v>
      </c>
      <c r="H6" s="10" t="s">
        <v>64</v>
      </c>
      <c r="J6" s="53" t="s">
        <v>62</v>
      </c>
      <c r="K6" s="21">
        <f>RESUMO!D14</f>
        <v>1</v>
      </c>
      <c r="L6" s="54" t="s">
        <v>63</v>
      </c>
      <c r="M6" s="23">
        <f>RESUMO!E14</f>
        <v>1</v>
      </c>
      <c r="O6" s="24" t="s">
        <v>64</v>
      </c>
      <c r="P6" s="25">
        <f>SUM(H7:H11)</f>
        <v>24.112279999999998</v>
      </c>
      <c r="Q6" s="26" t="s">
        <v>94</v>
      </c>
      <c r="R6" s="27">
        <f>P6/8</f>
        <v>3.0140349999999998</v>
      </c>
    </row>
    <row r="7" spans="1:18" x14ac:dyDescent="0.2">
      <c r="A7" s="1" t="s">
        <v>157</v>
      </c>
      <c r="B7" s="15"/>
      <c r="C7" s="2"/>
      <c r="E7" s="17"/>
      <c r="F7" s="17"/>
      <c r="G7" s="17"/>
      <c r="H7" s="17"/>
      <c r="N7" s="9"/>
      <c r="O7" s="9"/>
      <c r="P7" s="9"/>
      <c r="Q7" s="9"/>
      <c r="R7" s="9"/>
    </row>
    <row r="8" spans="1:18" x14ac:dyDescent="0.2">
      <c r="A8" s="3" t="s">
        <v>62</v>
      </c>
      <c r="B8" s="11">
        <v>1.956</v>
      </c>
      <c r="C8" s="4">
        <v>3.23</v>
      </c>
      <c r="E8" s="18">
        <f>C8*B8</f>
        <v>6.3178799999999997</v>
      </c>
      <c r="F8" s="12">
        <f>$K$6</f>
        <v>1</v>
      </c>
      <c r="G8" s="18">
        <f>E8/F8</f>
        <v>6.3178799999999997</v>
      </c>
      <c r="H8" s="18">
        <f>LARGE(G8:G9,1)</f>
        <v>6.3178799999999997</v>
      </c>
    </row>
    <row r="9" spans="1:18" x14ac:dyDescent="0.2">
      <c r="A9" s="3" t="s">
        <v>63</v>
      </c>
      <c r="B9" s="11">
        <v>0.48899999999999999</v>
      </c>
      <c r="C9" s="4">
        <v>3.23</v>
      </c>
      <c r="E9" s="18">
        <f>C9*B9</f>
        <v>1.5794699999999999</v>
      </c>
      <c r="F9" s="12">
        <f>M6</f>
        <v>1</v>
      </c>
      <c r="G9" s="18">
        <f>E9/F9</f>
        <v>1.5794699999999999</v>
      </c>
      <c r="H9" s="18"/>
    </row>
    <row r="10" spans="1:18" x14ac:dyDescent="0.2">
      <c r="A10" s="1" t="s">
        <v>158</v>
      </c>
      <c r="B10" s="15"/>
      <c r="C10" s="2"/>
      <c r="E10" s="17"/>
      <c r="F10" s="17"/>
      <c r="G10" s="17"/>
      <c r="H10" s="17"/>
    </row>
    <row r="11" spans="1:18" x14ac:dyDescent="0.2">
      <c r="A11" s="3" t="s">
        <v>62</v>
      </c>
      <c r="B11" s="11">
        <v>0.94399999999999995</v>
      </c>
      <c r="C11" s="4">
        <v>18.850000000000001</v>
      </c>
      <c r="E11" s="18">
        <f>C11*B11</f>
        <v>17.7944</v>
      </c>
      <c r="F11" s="12">
        <f>$K$6</f>
        <v>1</v>
      </c>
      <c r="G11" s="18">
        <f>E11/F11</f>
        <v>17.7944</v>
      </c>
      <c r="H11" s="18">
        <f>G11</f>
        <v>17.7944</v>
      </c>
    </row>
    <row r="12" spans="1:18" x14ac:dyDescent="0.2">
      <c r="B12" s="6"/>
      <c r="E12" s="6"/>
      <c r="F12" s="6"/>
      <c r="G12" s="6"/>
      <c r="H12" s="6"/>
    </row>
    <row r="13" spans="1:18" x14ac:dyDescent="0.2">
      <c r="B13" s="6"/>
      <c r="E13" s="6"/>
      <c r="F13" s="6"/>
      <c r="G13" s="6"/>
      <c r="H13" s="6"/>
    </row>
    <row r="14" spans="1:18" x14ac:dyDescent="0.2">
      <c r="B14" s="6"/>
      <c r="E14" s="6"/>
      <c r="F14" s="6"/>
      <c r="G14" s="6"/>
      <c r="H14" s="6"/>
    </row>
    <row r="15" spans="1:18" x14ac:dyDescent="0.2">
      <c r="B15" s="6"/>
      <c r="E15" s="6"/>
      <c r="F15" s="6"/>
      <c r="G15" s="6"/>
      <c r="H15" s="6"/>
    </row>
    <row r="16" spans="1:18" x14ac:dyDescent="0.2">
      <c r="B16" s="6"/>
      <c r="E16" s="6"/>
      <c r="F16" s="6"/>
      <c r="G16" s="6"/>
      <c r="H16" s="6"/>
    </row>
    <row r="17" spans="2:8" x14ac:dyDescent="0.2">
      <c r="B17" s="6"/>
      <c r="E17" s="6"/>
      <c r="F17" s="6"/>
      <c r="G17" s="6"/>
      <c r="H17" s="6"/>
    </row>
    <row r="18" spans="2:8" x14ac:dyDescent="0.2">
      <c r="B18" s="6"/>
      <c r="E18" s="6"/>
      <c r="F18" s="6"/>
      <c r="G18" s="6"/>
      <c r="H18" s="6"/>
    </row>
    <row r="19" spans="2:8" x14ac:dyDescent="0.2">
      <c r="B19" s="6"/>
      <c r="E19" s="6"/>
      <c r="F19" s="6"/>
      <c r="G19" s="6"/>
      <c r="H19" s="6"/>
    </row>
    <row r="20" spans="2:8" x14ac:dyDescent="0.2">
      <c r="B20" s="6"/>
      <c r="E20" s="6"/>
      <c r="F20" s="6"/>
      <c r="G20" s="6"/>
      <c r="H20" s="6"/>
    </row>
    <row r="21" spans="2:8" x14ac:dyDescent="0.2">
      <c r="B21" s="6"/>
      <c r="E21" s="6"/>
      <c r="F21" s="6"/>
      <c r="G21" s="6"/>
      <c r="H21" s="6"/>
    </row>
    <row r="22" spans="2:8" x14ac:dyDescent="0.2">
      <c r="B22" s="6"/>
      <c r="E22" s="6"/>
      <c r="F22" s="6"/>
      <c r="G22" s="6"/>
      <c r="H22" s="6"/>
    </row>
    <row r="23" spans="2:8" x14ac:dyDescent="0.2">
      <c r="B23" s="6"/>
      <c r="E23" s="6"/>
      <c r="F23" s="6"/>
      <c r="G23" s="6"/>
      <c r="H23" s="6"/>
    </row>
    <row r="24" spans="2:8" x14ac:dyDescent="0.2">
      <c r="B24" s="6"/>
      <c r="E24" s="6"/>
      <c r="F24" s="6"/>
      <c r="G24" s="6"/>
      <c r="H24" s="6"/>
    </row>
    <row r="25" spans="2:8" x14ac:dyDescent="0.2">
      <c r="B25" s="6"/>
      <c r="E25" s="6"/>
      <c r="F25" s="6"/>
      <c r="G25" s="6"/>
      <c r="H25" s="6"/>
    </row>
    <row r="26" spans="2:8" x14ac:dyDescent="0.2">
      <c r="B26" s="6"/>
      <c r="E26" s="6"/>
      <c r="F26" s="6"/>
      <c r="G26" s="6"/>
      <c r="H26" s="6"/>
    </row>
    <row r="27" spans="2:8" x14ac:dyDescent="0.2">
      <c r="B27" s="6"/>
      <c r="E27" s="6"/>
      <c r="F27" s="6"/>
      <c r="G27" s="6"/>
      <c r="H27" s="6"/>
    </row>
    <row r="28" spans="2:8" x14ac:dyDescent="0.2">
      <c r="B28" s="6"/>
      <c r="E28" s="6"/>
      <c r="F28" s="6"/>
      <c r="G28" s="6"/>
      <c r="H28" s="6"/>
    </row>
    <row r="29" spans="2:8" x14ac:dyDescent="0.2">
      <c r="B29" s="6"/>
      <c r="E29" s="6"/>
      <c r="F29" s="6"/>
      <c r="G29" s="6"/>
      <c r="H29" s="6"/>
    </row>
    <row r="30" spans="2:8" x14ac:dyDescent="0.2">
      <c r="B30" s="6"/>
      <c r="E30" s="6"/>
      <c r="F30" s="6"/>
      <c r="G30" s="6"/>
      <c r="H30" s="6"/>
    </row>
    <row r="31" spans="2:8" x14ac:dyDescent="0.2">
      <c r="B31" s="6"/>
      <c r="E31" s="6"/>
      <c r="F31" s="6"/>
      <c r="G31" s="6"/>
      <c r="H31" s="6"/>
    </row>
    <row r="32" spans="2:8" x14ac:dyDescent="0.2">
      <c r="B32" s="6"/>
      <c r="E32" s="6"/>
      <c r="F32" s="6"/>
      <c r="G32" s="6"/>
      <c r="H32" s="6"/>
    </row>
    <row r="33" spans="2:8" x14ac:dyDescent="0.2">
      <c r="B33" s="6"/>
      <c r="E33" s="6"/>
      <c r="F33" s="6"/>
      <c r="G33" s="6"/>
      <c r="H33" s="6"/>
    </row>
    <row r="34" spans="2:8" x14ac:dyDescent="0.2">
      <c r="B34" s="6"/>
      <c r="E34" s="6"/>
      <c r="F34" s="6"/>
      <c r="G34" s="6"/>
      <c r="H34" s="6"/>
    </row>
    <row r="35" spans="2:8" x14ac:dyDescent="0.2">
      <c r="B35" s="6"/>
      <c r="E35" s="6"/>
      <c r="F35" s="6"/>
      <c r="G35" s="6"/>
      <c r="H35" s="6"/>
    </row>
    <row r="36" spans="2:8" x14ac:dyDescent="0.2">
      <c r="B36" s="6"/>
      <c r="E36" s="6"/>
      <c r="F36" s="6"/>
      <c r="G36" s="6"/>
      <c r="H36" s="6"/>
    </row>
    <row r="37" spans="2:8" x14ac:dyDescent="0.2">
      <c r="B37" s="6"/>
      <c r="E37" s="6"/>
      <c r="F37" s="6"/>
      <c r="G37" s="6"/>
      <c r="H37" s="6"/>
    </row>
    <row r="38" spans="2:8" x14ac:dyDescent="0.2">
      <c r="B38" s="6"/>
      <c r="E38" s="6"/>
      <c r="F38" s="6"/>
      <c r="G38" s="6"/>
      <c r="H38" s="6"/>
    </row>
    <row r="39" spans="2:8" x14ac:dyDescent="0.2">
      <c r="B39" s="6"/>
      <c r="E39" s="6"/>
      <c r="F39" s="6"/>
      <c r="G39" s="6"/>
      <c r="H39" s="6"/>
    </row>
    <row r="40" spans="2:8" x14ac:dyDescent="0.2">
      <c r="B40" s="6"/>
      <c r="E40" s="6"/>
      <c r="F40" s="6"/>
      <c r="G40" s="6"/>
      <c r="H40" s="6"/>
    </row>
    <row r="41" spans="2:8" x14ac:dyDescent="0.2">
      <c r="B41" s="6"/>
      <c r="E41" s="6"/>
      <c r="F41" s="6"/>
      <c r="G41" s="6"/>
      <c r="H41" s="6"/>
    </row>
    <row r="42" spans="2:8" x14ac:dyDescent="0.2">
      <c r="B42" s="6"/>
      <c r="E42" s="6"/>
      <c r="F42" s="6"/>
      <c r="G42" s="6"/>
      <c r="H42" s="6"/>
    </row>
    <row r="43" spans="2:8" x14ac:dyDescent="0.2">
      <c r="B43" s="6"/>
      <c r="E43" s="6"/>
      <c r="F43" s="6"/>
      <c r="G43" s="6"/>
      <c r="H43" s="6"/>
    </row>
    <row r="44" spans="2:8" x14ac:dyDescent="0.2">
      <c r="B44" s="6"/>
      <c r="E44" s="6"/>
      <c r="F44" s="6"/>
      <c r="G44" s="6"/>
      <c r="H44" s="6"/>
    </row>
    <row r="45" spans="2:8" x14ac:dyDescent="0.2">
      <c r="B45" s="6"/>
      <c r="E45" s="6"/>
      <c r="F45" s="6"/>
      <c r="G45" s="6"/>
      <c r="H45" s="6"/>
    </row>
    <row r="46" spans="2:8" x14ac:dyDescent="0.2">
      <c r="B46" s="6"/>
      <c r="E46" s="6"/>
      <c r="F46" s="6"/>
      <c r="G46" s="6"/>
      <c r="H46" s="6"/>
    </row>
    <row r="47" spans="2:8" x14ac:dyDescent="0.2">
      <c r="B47" s="6"/>
      <c r="E47" s="6"/>
      <c r="F47" s="6"/>
      <c r="G47" s="6"/>
      <c r="H47" s="6"/>
    </row>
    <row r="48" spans="2:8" x14ac:dyDescent="0.2">
      <c r="B48" s="6"/>
      <c r="E48" s="6"/>
      <c r="F48" s="6"/>
      <c r="G48" s="6"/>
      <c r="H48" s="6"/>
    </row>
    <row r="49" spans="2:8" x14ac:dyDescent="0.2">
      <c r="B49" s="6"/>
      <c r="E49" s="6"/>
      <c r="F49" s="6"/>
      <c r="G49" s="6"/>
      <c r="H49" s="6"/>
    </row>
    <row r="50" spans="2:8" x14ac:dyDescent="0.2">
      <c r="B50" s="6"/>
      <c r="E50" s="6"/>
      <c r="F50" s="6"/>
      <c r="G50" s="6"/>
      <c r="H50" s="6"/>
    </row>
    <row r="51" spans="2:8" x14ac:dyDescent="0.2">
      <c r="B51" s="6"/>
      <c r="E51" s="6"/>
      <c r="F51" s="6"/>
      <c r="G51" s="6"/>
      <c r="H51" s="6"/>
    </row>
    <row r="52" spans="2:8" x14ac:dyDescent="0.2">
      <c r="B52" s="6"/>
      <c r="E52" s="6"/>
      <c r="F52" s="6"/>
      <c r="G52" s="6"/>
      <c r="H52" s="6"/>
    </row>
    <row r="53" spans="2:8" x14ac:dyDescent="0.2">
      <c r="B53" s="6"/>
      <c r="E53" s="6"/>
      <c r="F53" s="6"/>
      <c r="G53" s="6"/>
      <c r="H53" s="6"/>
    </row>
    <row r="54" spans="2:8" x14ac:dyDescent="0.2">
      <c r="B54" s="6"/>
      <c r="E54" s="6"/>
      <c r="F54" s="6"/>
      <c r="G54" s="6"/>
      <c r="H54" s="6"/>
    </row>
    <row r="55" spans="2:8" x14ac:dyDescent="0.2">
      <c r="B55" s="6"/>
      <c r="E55" s="6"/>
      <c r="F55" s="6"/>
      <c r="G55" s="6"/>
      <c r="H55" s="6"/>
    </row>
    <row r="56" spans="2:8" x14ac:dyDescent="0.2">
      <c r="B56" s="6"/>
      <c r="E56" s="6"/>
      <c r="F56" s="6"/>
      <c r="G56" s="6"/>
      <c r="H56" s="6"/>
    </row>
    <row r="57" spans="2:8" x14ac:dyDescent="0.2">
      <c r="B57" s="6"/>
      <c r="E57" s="6"/>
      <c r="F57" s="6"/>
      <c r="G57" s="6"/>
      <c r="H57" s="6"/>
    </row>
    <row r="58" spans="2:8" x14ac:dyDescent="0.2">
      <c r="B58" s="6"/>
      <c r="E58" s="6"/>
      <c r="F58" s="6"/>
      <c r="G58" s="6"/>
      <c r="H58" s="6"/>
    </row>
    <row r="59" spans="2:8" x14ac:dyDescent="0.2">
      <c r="B59" s="6"/>
      <c r="E59" s="6"/>
      <c r="F59" s="6"/>
      <c r="G59" s="6"/>
      <c r="H59" s="6"/>
    </row>
    <row r="60" spans="2:8" x14ac:dyDescent="0.2">
      <c r="B60" s="6"/>
      <c r="E60" s="6"/>
      <c r="F60" s="6"/>
      <c r="G60" s="6"/>
      <c r="H60" s="6"/>
    </row>
    <row r="61" spans="2:8" x14ac:dyDescent="0.2">
      <c r="B61" s="6"/>
      <c r="E61" s="6"/>
      <c r="F61" s="6"/>
      <c r="G61" s="6"/>
      <c r="H61" s="6"/>
    </row>
    <row r="62" spans="2:8" x14ac:dyDescent="0.2">
      <c r="B62" s="6"/>
      <c r="E62" s="6"/>
      <c r="F62" s="6"/>
      <c r="G62" s="6"/>
      <c r="H62" s="6"/>
    </row>
    <row r="63" spans="2:8" x14ac:dyDescent="0.2">
      <c r="B63" s="6"/>
      <c r="E63" s="6"/>
      <c r="F63" s="6"/>
      <c r="G63" s="6"/>
      <c r="H63" s="6"/>
    </row>
    <row r="64" spans="2:8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  <row r="101" spans="2:8" x14ac:dyDescent="0.2">
      <c r="B101" s="6"/>
      <c r="E101" s="6"/>
      <c r="F101" s="6"/>
      <c r="G101" s="6"/>
      <c r="H101" s="6"/>
    </row>
    <row r="102" spans="2:8" x14ac:dyDescent="0.2">
      <c r="B102" s="6"/>
      <c r="E102" s="6"/>
      <c r="F102" s="6"/>
      <c r="G102" s="6"/>
      <c r="H102" s="6"/>
    </row>
    <row r="103" spans="2:8" x14ac:dyDescent="0.2">
      <c r="B103" s="6"/>
      <c r="E103" s="6"/>
      <c r="F103" s="6"/>
      <c r="G103" s="6"/>
      <c r="H103" s="6"/>
    </row>
    <row r="104" spans="2:8" x14ac:dyDescent="0.2">
      <c r="B104" s="6"/>
      <c r="E104" s="6"/>
      <c r="F104" s="6"/>
      <c r="G104" s="6"/>
      <c r="H104" s="6"/>
    </row>
    <row r="105" spans="2:8" x14ac:dyDescent="0.2">
      <c r="B105" s="6"/>
      <c r="E105" s="6"/>
      <c r="F105" s="6"/>
      <c r="G105" s="6"/>
      <c r="H105" s="6"/>
    </row>
    <row r="106" spans="2:8" x14ac:dyDescent="0.2">
      <c r="B106" s="6"/>
      <c r="E106" s="6"/>
      <c r="F106" s="6"/>
      <c r="G106" s="6"/>
      <c r="H106" s="6"/>
    </row>
    <row r="107" spans="2:8" x14ac:dyDescent="0.2">
      <c r="B107" s="6"/>
      <c r="E107" s="6"/>
      <c r="F107" s="6"/>
      <c r="G107" s="6"/>
      <c r="H107" s="6"/>
    </row>
    <row r="108" spans="2:8" x14ac:dyDescent="0.2">
      <c r="B108" s="6"/>
      <c r="E108" s="6"/>
      <c r="F108" s="6"/>
      <c r="G108" s="6"/>
      <c r="H108" s="6"/>
    </row>
    <row r="109" spans="2:8" x14ac:dyDescent="0.2">
      <c r="B109" s="6"/>
      <c r="E109" s="6"/>
      <c r="F109" s="6"/>
      <c r="G109" s="6"/>
      <c r="H109" s="6"/>
    </row>
    <row r="110" spans="2:8" x14ac:dyDescent="0.2">
      <c r="B110" s="6"/>
      <c r="E110" s="6"/>
      <c r="F110" s="6"/>
      <c r="G110" s="6"/>
      <c r="H110" s="6"/>
    </row>
    <row r="111" spans="2:8" x14ac:dyDescent="0.2">
      <c r="B111" s="6"/>
      <c r="E111" s="6"/>
      <c r="F111" s="6"/>
      <c r="G111" s="6"/>
      <c r="H111" s="6"/>
    </row>
    <row r="112" spans="2:8" x14ac:dyDescent="0.2">
      <c r="B112" s="6"/>
      <c r="E112" s="6"/>
      <c r="F112" s="6"/>
      <c r="G112" s="6"/>
      <c r="H112" s="6"/>
    </row>
    <row r="113" spans="2:8" x14ac:dyDescent="0.2">
      <c r="B113" s="6"/>
      <c r="E113" s="6"/>
      <c r="F113" s="6"/>
      <c r="G113" s="6"/>
      <c r="H113" s="6"/>
    </row>
    <row r="114" spans="2:8" x14ac:dyDescent="0.2">
      <c r="B114" s="6"/>
      <c r="E114" s="6"/>
      <c r="F114" s="6"/>
      <c r="G114" s="6"/>
      <c r="H114" s="6"/>
    </row>
    <row r="115" spans="2:8" x14ac:dyDescent="0.2">
      <c r="B115" s="6"/>
      <c r="E115" s="6"/>
      <c r="F115" s="6"/>
      <c r="G115" s="6"/>
      <c r="H115" s="6"/>
    </row>
    <row r="116" spans="2:8" x14ac:dyDescent="0.2">
      <c r="B116" s="6"/>
      <c r="E116" s="6"/>
      <c r="F116" s="6"/>
      <c r="G116" s="6"/>
      <c r="H116" s="6"/>
    </row>
    <row r="117" spans="2:8" x14ac:dyDescent="0.2">
      <c r="B117" s="6"/>
      <c r="E117" s="6"/>
      <c r="F117" s="6"/>
      <c r="G117" s="6"/>
      <c r="H117" s="6"/>
    </row>
    <row r="118" spans="2:8" x14ac:dyDescent="0.2">
      <c r="B118" s="6"/>
      <c r="E118" s="6"/>
      <c r="F118" s="6"/>
      <c r="G118" s="6"/>
      <c r="H118" s="6"/>
    </row>
    <row r="119" spans="2:8" x14ac:dyDescent="0.2">
      <c r="B119" s="6"/>
      <c r="E119" s="6"/>
      <c r="F119" s="6"/>
      <c r="G119" s="6"/>
      <c r="H119" s="6"/>
    </row>
    <row r="120" spans="2:8" x14ac:dyDescent="0.2">
      <c r="B120" s="6"/>
      <c r="E120" s="6"/>
      <c r="F120" s="6"/>
      <c r="G120" s="6"/>
      <c r="H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C100"/>
  <sheetViews>
    <sheetView showGridLines="0" workbookViewId="0">
      <selection activeCell="T17" sqref="T17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6.125" style="6" bestFit="1" customWidth="1"/>
    <col min="22" max="22" width="5.625" style="6" bestFit="1" customWidth="1"/>
    <col min="23" max="23" width="5.125" style="6" customWidth="1"/>
    <col min="24" max="24" width="6.375" style="6" bestFit="1" customWidth="1"/>
    <col min="25" max="25" width="5.125" style="6" customWidth="1"/>
    <col min="26" max="26" width="5.375" style="6" bestFit="1" customWidth="1"/>
    <col min="27" max="27" width="9" style="6"/>
    <col min="28" max="28" width="6.375" style="6" bestFit="1" customWidth="1"/>
    <col min="29" max="29" width="6.25" style="6" bestFit="1" customWidth="1"/>
    <col min="30" max="16384" width="9" style="6"/>
  </cols>
  <sheetData>
    <row r="1" spans="1:29" ht="13.5" thickBot="1" x14ac:dyDescent="0.25">
      <c r="A1" s="7" t="s">
        <v>58</v>
      </c>
      <c r="B1" s="10" t="s">
        <v>93</v>
      </c>
      <c r="C1" s="5" t="s">
        <v>59</v>
      </c>
      <c r="E1" s="10" t="s">
        <v>60</v>
      </c>
      <c r="F1" s="10" t="s">
        <v>61</v>
      </c>
      <c r="G1" s="10" t="s">
        <v>64</v>
      </c>
      <c r="H1" s="10" t="s">
        <v>64</v>
      </c>
      <c r="J1" s="20" t="s">
        <v>62</v>
      </c>
      <c r="K1" s="21">
        <f>RESUMO!D15</f>
        <v>2</v>
      </c>
      <c r="L1" s="22" t="s">
        <v>63</v>
      </c>
      <c r="M1" s="23">
        <f>RESUMO!E15</f>
        <v>1</v>
      </c>
      <c r="O1" s="24" t="s">
        <v>64</v>
      </c>
      <c r="P1" s="25">
        <f>SUM(H$1:H$13)</f>
        <v>64.779665999999992</v>
      </c>
      <c r="Q1" s="26" t="s">
        <v>94</v>
      </c>
      <c r="R1" s="27">
        <f>P1/8</f>
        <v>8.097458249999999</v>
      </c>
      <c r="U1" s="9"/>
      <c r="V1" s="9"/>
      <c r="W1" s="9" t="s">
        <v>175</v>
      </c>
      <c r="X1" s="9" t="s">
        <v>176</v>
      </c>
      <c r="Y1" s="9" t="s">
        <v>177</v>
      </c>
      <c r="Z1" s="9" t="s">
        <v>178</v>
      </c>
      <c r="AB1" s="45" t="s">
        <v>162</v>
      </c>
      <c r="AC1" s="45" t="s">
        <v>163</v>
      </c>
    </row>
    <row r="2" spans="1:29" x14ac:dyDescent="0.2">
      <c r="A2" s="1" t="s">
        <v>171</v>
      </c>
      <c r="B2" s="15"/>
      <c r="C2" s="2"/>
      <c r="E2" s="17"/>
      <c r="F2" s="17"/>
      <c r="G2" s="17"/>
      <c r="H2" s="17"/>
      <c r="J2" s="6"/>
      <c r="K2" s="6"/>
      <c r="L2" s="6"/>
      <c r="M2" s="6"/>
      <c r="U2" s="32" t="s">
        <v>16</v>
      </c>
      <c r="V2" s="11">
        <v>1</v>
      </c>
      <c r="W2" s="66">
        <f>(2.741*1)+0.552</f>
        <v>3.2930000000000001</v>
      </c>
      <c r="X2" s="66">
        <v>1.3620000000000001</v>
      </c>
      <c r="Y2" s="66">
        <f>(1.357*1)+0.957</f>
        <v>2.3140000000000001</v>
      </c>
      <c r="Z2" s="66">
        <v>0</v>
      </c>
      <c r="AB2" s="66">
        <f>(Z2+X2+W2)*V2</f>
        <v>4.6550000000000002</v>
      </c>
      <c r="AC2" s="9">
        <f>Y2*V2</f>
        <v>2.3140000000000001</v>
      </c>
    </row>
    <row r="3" spans="1:29" x14ac:dyDescent="0.2">
      <c r="A3" s="3" t="s">
        <v>62</v>
      </c>
      <c r="B3" s="11">
        <v>10.260871999999999</v>
      </c>
      <c r="C3" s="4">
        <v>7</v>
      </c>
      <c r="E3" s="18">
        <f>C3*B3</f>
        <v>71.826103999999987</v>
      </c>
      <c r="F3" s="12">
        <f>$K$1</f>
        <v>2</v>
      </c>
      <c r="G3" s="18">
        <f>E3/F3</f>
        <v>35.913051999999993</v>
      </c>
      <c r="H3" s="18">
        <f>LARGE(G3:G4,1)</f>
        <v>35.913051999999993</v>
      </c>
      <c r="J3" s="6"/>
      <c r="K3" s="6"/>
      <c r="L3" s="6"/>
      <c r="M3" s="6"/>
      <c r="U3" s="32" t="s">
        <v>17</v>
      </c>
      <c r="V3" s="11">
        <v>1</v>
      </c>
      <c r="W3" s="66">
        <v>1.002</v>
      </c>
      <c r="X3" s="66">
        <v>0</v>
      </c>
      <c r="Y3" s="66">
        <v>0.501</v>
      </c>
      <c r="Z3" s="66">
        <v>0</v>
      </c>
      <c r="AB3" s="66">
        <f>(Z3+X3+W3)*V3</f>
        <v>1.002</v>
      </c>
      <c r="AC3" s="9">
        <f>Y3*V3</f>
        <v>0.501</v>
      </c>
    </row>
    <row r="4" spans="1:29" x14ac:dyDescent="0.2">
      <c r="A4" s="3" t="s">
        <v>63</v>
      </c>
      <c r="B4" s="11">
        <v>3.9279999999999999</v>
      </c>
      <c r="C4" s="4">
        <v>7</v>
      </c>
      <c r="E4" s="18">
        <f>C4*B4</f>
        <v>27.495999999999999</v>
      </c>
      <c r="F4" s="12">
        <f>$M$1</f>
        <v>1</v>
      </c>
      <c r="G4" s="18">
        <f>E4/F4</f>
        <v>27.495999999999999</v>
      </c>
      <c r="H4" s="18"/>
      <c r="J4" s="6"/>
      <c r="K4" s="6"/>
      <c r="L4" s="6"/>
      <c r="M4" s="6"/>
      <c r="U4" s="32" t="s">
        <v>18</v>
      </c>
      <c r="V4" s="11">
        <v>1</v>
      </c>
      <c r="W4" s="66">
        <v>1.546</v>
      </c>
      <c r="X4" s="66">
        <v>0</v>
      </c>
      <c r="Y4" s="66">
        <v>0.77300000000000002</v>
      </c>
      <c r="Z4" s="66">
        <v>0</v>
      </c>
      <c r="AB4" s="66">
        <f>(Z4+X4+W4)*V4</f>
        <v>1.546</v>
      </c>
      <c r="AC4" s="9">
        <f>Y4*V4</f>
        <v>0.77300000000000002</v>
      </c>
    </row>
    <row r="5" spans="1:29" x14ac:dyDescent="0.2">
      <c r="A5" s="1" t="s">
        <v>172</v>
      </c>
      <c r="B5" s="15"/>
      <c r="C5" s="2"/>
      <c r="E5" s="17"/>
      <c r="F5" s="17"/>
      <c r="G5" s="17"/>
      <c r="H5" s="17"/>
      <c r="J5" s="6"/>
      <c r="K5" s="6"/>
      <c r="L5" s="6"/>
      <c r="M5" s="6"/>
      <c r="U5" s="32" t="s">
        <v>19</v>
      </c>
      <c r="V5" s="11">
        <v>10</v>
      </c>
      <c r="W5" s="66">
        <v>6.8000000000000005E-2</v>
      </c>
      <c r="X5" s="66">
        <v>0</v>
      </c>
      <c r="Y5" s="66">
        <v>3.4000000000000002E-2</v>
      </c>
      <c r="Z5" s="66">
        <v>0</v>
      </c>
      <c r="AB5" s="66">
        <f>(Z5+X5+W5)*V5</f>
        <v>0.68</v>
      </c>
      <c r="AC5" s="9">
        <f>Y5*V5</f>
        <v>0.34</v>
      </c>
    </row>
    <row r="6" spans="1:29" x14ac:dyDescent="0.2">
      <c r="A6" s="3" t="s">
        <v>62</v>
      </c>
      <c r="B6" s="11">
        <v>9.1402040000000007</v>
      </c>
      <c r="C6" s="4">
        <v>1</v>
      </c>
      <c r="E6" s="18">
        <f>C6*B6</f>
        <v>9.1402040000000007</v>
      </c>
      <c r="F6" s="12">
        <f>$K$1</f>
        <v>2</v>
      </c>
      <c r="G6" s="18">
        <f>E6/F6</f>
        <v>4.5701020000000003</v>
      </c>
      <c r="H6" s="18">
        <f>LARGE(G6:G7,1)</f>
        <v>4.5701020000000003</v>
      </c>
      <c r="J6" s="6"/>
      <c r="K6" s="6"/>
      <c r="L6" s="6"/>
      <c r="M6" s="6"/>
      <c r="U6" s="32" t="s">
        <v>20</v>
      </c>
      <c r="V6" s="11">
        <v>5.04</v>
      </c>
      <c r="W6" s="66">
        <v>0</v>
      </c>
      <c r="X6" s="66">
        <v>0</v>
      </c>
      <c r="Y6" s="66">
        <v>0</v>
      </c>
      <c r="Z6" s="66">
        <v>0.4718</v>
      </c>
      <c r="AB6" s="66">
        <f>(Z6+X6+W6)*V6</f>
        <v>2.377872</v>
      </c>
      <c r="AC6" s="9">
        <f>Y6*V6</f>
        <v>0</v>
      </c>
    </row>
    <row r="7" spans="1:29" x14ac:dyDescent="0.2">
      <c r="A7" s="3" t="s">
        <v>63</v>
      </c>
      <c r="B7" s="11">
        <v>3.6654</v>
      </c>
      <c r="C7" s="4">
        <v>1</v>
      </c>
      <c r="E7" s="18">
        <f>C7*B7</f>
        <v>3.6654</v>
      </c>
      <c r="F7" s="12">
        <f>$M$1</f>
        <v>1</v>
      </c>
      <c r="G7" s="18">
        <f>E7/F7</f>
        <v>3.6654</v>
      </c>
      <c r="H7" s="18"/>
      <c r="J7" s="6"/>
      <c r="K7" s="6"/>
      <c r="L7" s="6"/>
      <c r="M7" s="6"/>
      <c r="AB7" s="64">
        <f>SUM(AB2:AB6)</f>
        <v>10.260871999999999</v>
      </c>
      <c r="AC7" s="64">
        <f>SUM(AC2:AC6)</f>
        <v>3.9279999999999999</v>
      </c>
    </row>
    <row r="8" spans="1:29" x14ac:dyDescent="0.2">
      <c r="A8" s="1" t="s">
        <v>173</v>
      </c>
      <c r="B8" s="15"/>
      <c r="C8" s="2"/>
      <c r="E8" s="17"/>
      <c r="F8" s="17"/>
      <c r="G8" s="17"/>
      <c r="H8" s="17"/>
      <c r="J8" s="6"/>
      <c r="K8" s="6"/>
      <c r="L8" s="6"/>
      <c r="M8" s="6"/>
      <c r="U8" s="9"/>
      <c r="V8" s="40"/>
      <c r="W8" s="66"/>
      <c r="X8" s="66"/>
      <c r="Y8" s="66"/>
      <c r="Z8" s="66"/>
      <c r="AB8" s="66"/>
      <c r="AC8" s="66"/>
    </row>
    <row r="9" spans="1:29" x14ac:dyDescent="0.2">
      <c r="A9" s="3" t="s">
        <v>62</v>
      </c>
      <c r="B9" s="11">
        <v>9.5830380000000002</v>
      </c>
      <c r="C9" s="4">
        <v>4</v>
      </c>
      <c r="E9" s="18">
        <f>C9*B9</f>
        <v>38.332152000000001</v>
      </c>
      <c r="F9" s="12">
        <f>$K$1</f>
        <v>2</v>
      </c>
      <c r="G9" s="18">
        <f>E9/F9</f>
        <v>19.166076</v>
      </c>
      <c r="H9" s="18">
        <f>LARGE(G9:G10,1)</f>
        <v>19.166076</v>
      </c>
      <c r="J9" s="6"/>
      <c r="K9" s="6"/>
      <c r="L9" s="6"/>
      <c r="M9" s="6"/>
      <c r="U9" s="32" t="s">
        <v>16</v>
      </c>
      <c r="V9" s="11">
        <v>1</v>
      </c>
      <c r="W9" s="66">
        <f>(2.741*1)+0.552</f>
        <v>3.2930000000000001</v>
      </c>
      <c r="X9" s="66">
        <v>1.3620000000000001</v>
      </c>
      <c r="Y9" s="66">
        <f>(1.357*1)+0.957</f>
        <v>2.3140000000000001</v>
      </c>
      <c r="Z9" s="66">
        <v>0</v>
      </c>
      <c r="AB9" s="66">
        <f>(Z9+X9+W9)*V9</f>
        <v>4.6550000000000002</v>
      </c>
      <c r="AC9" s="9">
        <f>Y9*V9</f>
        <v>2.3140000000000001</v>
      </c>
    </row>
    <row r="10" spans="1:29" x14ac:dyDescent="0.2">
      <c r="A10" s="3" t="s">
        <v>63</v>
      </c>
      <c r="B10" s="11">
        <v>3.7382</v>
      </c>
      <c r="C10" s="4">
        <v>4</v>
      </c>
      <c r="E10" s="18">
        <f>C10*B10</f>
        <v>14.9528</v>
      </c>
      <c r="F10" s="12">
        <f>$M$1</f>
        <v>1</v>
      </c>
      <c r="G10" s="18">
        <f>E10/F10</f>
        <v>14.9528</v>
      </c>
      <c r="H10" s="18"/>
      <c r="J10" s="6"/>
      <c r="K10" s="6"/>
      <c r="L10" s="6"/>
      <c r="M10" s="6"/>
      <c r="U10" s="32" t="s">
        <v>21</v>
      </c>
      <c r="V10" s="11">
        <v>1</v>
      </c>
      <c r="W10" s="66">
        <v>0.76700000000000002</v>
      </c>
      <c r="X10" s="66">
        <v>0</v>
      </c>
      <c r="Y10" s="66">
        <v>0.38400000000000001</v>
      </c>
      <c r="Z10" s="66">
        <v>0</v>
      </c>
      <c r="AB10" s="66">
        <f>(Z10+X10+W10)*V10</f>
        <v>0.76700000000000002</v>
      </c>
      <c r="AC10" s="9">
        <f>Y10*V10</f>
        <v>0.38400000000000001</v>
      </c>
    </row>
    <row r="11" spans="1:29" x14ac:dyDescent="0.2">
      <c r="A11" s="1" t="s">
        <v>174</v>
      </c>
      <c r="B11" s="15"/>
      <c r="C11" s="2"/>
      <c r="E11" s="17"/>
      <c r="F11" s="17"/>
      <c r="G11" s="17"/>
      <c r="H11" s="17"/>
      <c r="J11" s="6"/>
      <c r="K11" s="6"/>
      <c r="L11" s="45"/>
      <c r="M11" s="6"/>
      <c r="U11" s="32" t="s">
        <v>22</v>
      </c>
      <c r="V11" s="11">
        <v>1</v>
      </c>
      <c r="W11" s="66">
        <v>1.282</v>
      </c>
      <c r="X11" s="66">
        <v>0</v>
      </c>
      <c r="Y11" s="66">
        <v>0.64100000000000001</v>
      </c>
      <c r="Z11" s="66">
        <v>0</v>
      </c>
      <c r="AB11" s="66">
        <f>(Z11+X11+W11)*V11</f>
        <v>1.282</v>
      </c>
      <c r="AC11" s="9">
        <f>Y11*V11</f>
        <v>0.64100000000000001</v>
      </c>
    </row>
    <row r="12" spans="1:29" x14ac:dyDescent="0.2">
      <c r="A12" s="3" t="s">
        <v>62</v>
      </c>
      <c r="B12" s="11">
        <v>10.260871999999999</v>
      </c>
      <c r="C12" s="4">
        <v>1</v>
      </c>
      <c r="E12" s="18">
        <f>C12*B12</f>
        <v>10.260871999999999</v>
      </c>
      <c r="F12" s="12">
        <f>$K$1</f>
        <v>2</v>
      </c>
      <c r="G12" s="18">
        <f>E12/F12</f>
        <v>5.1304359999999996</v>
      </c>
      <c r="H12" s="18">
        <f>LARGE(G12:G13,1)</f>
        <v>5.1304359999999996</v>
      </c>
      <c r="J12" s="6"/>
      <c r="K12" s="6"/>
      <c r="L12" s="45"/>
      <c r="M12" s="6"/>
      <c r="U12" s="32" t="s">
        <v>19</v>
      </c>
      <c r="V12" s="11">
        <v>9.6</v>
      </c>
      <c r="W12" s="66">
        <v>6.8000000000000005E-2</v>
      </c>
      <c r="X12" s="66">
        <v>0</v>
      </c>
      <c r="Y12" s="66">
        <v>3.4000000000000002E-2</v>
      </c>
      <c r="Z12" s="66">
        <v>0</v>
      </c>
      <c r="AB12" s="66">
        <f>(Z12+X12+W12)*V12</f>
        <v>0.65280000000000005</v>
      </c>
      <c r="AC12" s="9">
        <f>Y12*V12</f>
        <v>0.32640000000000002</v>
      </c>
    </row>
    <row r="13" spans="1:29" x14ac:dyDescent="0.2">
      <c r="A13" s="3" t="s">
        <v>63</v>
      </c>
      <c r="B13" s="11">
        <v>3.9279999999999999</v>
      </c>
      <c r="C13" s="4">
        <v>1</v>
      </c>
      <c r="E13" s="18">
        <f>C13*B13</f>
        <v>3.9279999999999999</v>
      </c>
      <c r="F13" s="12">
        <f>$M$1</f>
        <v>1</v>
      </c>
      <c r="G13" s="18">
        <f>E13/F13</f>
        <v>3.9279999999999999</v>
      </c>
      <c r="H13" s="18"/>
      <c r="J13" s="6"/>
      <c r="K13" s="6"/>
      <c r="L13" s="6"/>
      <c r="M13" s="6"/>
      <c r="U13" s="32" t="s">
        <v>20</v>
      </c>
      <c r="V13" s="11">
        <v>3.78</v>
      </c>
      <c r="W13" s="66">
        <v>0</v>
      </c>
      <c r="X13" s="66">
        <v>0</v>
      </c>
      <c r="Y13" s="66">
        <v>0</v>
      </c>
      <c r="Z13" s="66">
        <v>0.4718</v>
      </c>
      <c r="AB13" s="66">
        <f>(Z13+X13+W13)*V13</f>
        <v>1.783404</v>
      </c>
      <c r="AC13" s="9">
        <f>Y13*V13</f>
        <v>0</v>
      </c>
    </row>
    <row r="14" spans="1:29" x14ac:dyDescent="0.2">
      <c r="B14" s="6"/>
      <c r="E14" s="6"/>
      <c r="F14" s="6"/>
      <c r="G14" s="6"/>
      <c r="H14" s="6"/>
      <c r="J14" s="6"/>
      <c r="K14" s="6"/>
      <c r="L14" s="6"/>
      <c r="M14" s="6"/>
      <c r="U14" s="9"/>
      <c r="V14" s="40"/>
      <c r="W14" s="66"/>
      <c r="X14" s="66"/>
      <c r="Y14" s="66"/>
      <c r="Z14" s="66"/>
      <c r="AB14" s="64">
        <f>SUM(AB9:AB13)</f>
        <v>9.1402040000000007</v>
      </c>
      <c r="AC14" s="64">
        <f>SUM(AC9:AC13)</f>
        <v>3.6654</v>
      </c>
    </row>
    <row r="15" spans="1:29" x14ac:dyDescent="0.2">
      <c r="B15" s="6"/>
      <c r="E15" s="6"/>
      <c r="F15" s="6"/>
      <c r="G15" s="6"/>
      <c r="H15" s="6"/>
      <c r="J15" s="6"/>
      <c r="K15" s="6"/>
      <c r="L15" s="6"/>
      <c r="M15" s="6"/>
      <c r="U15" s="9"/>
      <c r="V15" s="40"/>
      <c r="W15" s="66"/>
      <c r="X15" s="66"/>
      <c r="Y15" s="66"/>
      <c r="Z15" s="66"/>
      <c r="AB15" s="66"/>
      <c r="AC15" s="66"/>
    </row>
    <row r="16" spans="1:29" x14ac:dyDescent="0.2">
      <c r="B16" s="6"/>
      <c r="E16" s="6"/>
      <c r="F16" s="6"/>
      <c r="G16" s="6"/>
      <c r="H16" s="6"/>
      <c r="J16" s="6"/>
      <c r="K16" s="6"/>
      <c r="L16" s="6"/>
      <c r="M16" s="6"/>
      <c r="U16" s="32" t="s">
        <v>16</v>
      </c>
      <c r="V16" s="11">
        <v>1</v>
      </c>
      <c r="W16" s="66">
        <f>(2.741*1)+0.552</f>
        <v>3.2930000000000001</v>
      </c>
      <c r="X16" s="66">
        <v>1.3620000000000001</v>
      </c>
      <c r="Y16" s="66">
        <f>(1.357*1)+0.957</f>
        <v>2.3140000000000001</v>
      </c>
      <c r="Z16" s="66">
        <v>0</v>
      </c>
      <c r="AB16" s="66">
        <f>(Z16+X16+W16)*V16</f>
        <v>4.6550000000000002</v>
      </c>
      <c r="AC16" s="9">
        <f>Y16*V16</f>
        <v>2.3140000000000001</v>
      </c>
    </row>
    <row r="17" spans="1:29" x14ac:dyDescent="0.2">
      <c r="B17" s="6"/>
      <c r="E17" s="6"/>
      <c r="F17" s="6"/>
      <c r="G17" s="6"/>
      <c r="H17" s="6"/>
      <c r="J17" s="6"/>
      <c r="K17" s="6"/>
      <c r="L17" s="6"/>
      <c r="M17" s="6"/>
      <c r="U17" s="32" t="s">
        <v>23</v>
      </c>
      <c r="V17" s="11">
        <v>1</v>
      </c>
      <c r="W17" s="66">
        <v>1.4139999999999999</v>
      </c>
      <c r="X17" s="66">
        <v>0</v>
      </c>
      <c r="Y17" s="66">
        <v>0.70699999999999996</v>
      </c>
      <c r="Z17" s="66">
        <v>0</v>
      </c>
      <c r="AB17" s="66">
        <f>(Z17+X17+W17)*V17</f>
        <v>1.4139999999999999</v>
      </c>
      <c r="AC17" s="9">
        <f>Y17*V17</f>
        <v>0.70699999999999996</v>
      </c>
    </row>
    <row r="18" spans="1:29" x14ac:dyDescent="0.2">
      <c r="F18" s="6"/>
      <c r="G18" s="6"/>
      <c r="H18" s="6"/>
      <c r="J18" s="6"/>
      <c r="K18" s="6"/>
      <c r="L18" s="6"/>
      <c r="M18" s="6"/>
      <c r="U18" s="32" t="s">
        <v>24</v>
      </c>
      <c r="V18" s="11">
        <v>1</v>
      </c>
      <c r="W18" s="66">
        <v>0.76700000000000002</v>
      </c>
      <c r="X18" s="66">
        <v>0</v>
      </c>
      <c r="Y18" s="66">
        <v>0.38400000000000001</v>
      </c>
      <c r="Z18" s="66">
        <v>0</v>
      </c>
      <c r="AB18" s="66">
        <f>(Z18+X18+W18)*V18</f>
        <v>0.76700000000000002</v>
      </c>
      <c r="AC18" s="9">
        <f>Y18*V18</f>
        <v>0.38400000000000001</v>
      </c>
    </row>
    <row r="19" spans="1:29" x14ac:dyDescent="0.2">
      <c r="F19" s="6"/>
      <c r="G19" s="6"/>
      <c r="H19" s="6"/>
      <c r="J19" s="6"/>
      <c r="K19" s="6"/>
      <c r="L19" s="6"/>
      <c r="M19" s="6"/>
      <c r="U19" s="32" t="s">
        <v>19</v>
      </c>
      <c r="V19" s="11">
        <v>9.8000000000000007</v>
      </c>
      <c r="W19" s="66">
        <v>6.8000000000000005E-2</v>
      </c>
      <c r="X19" s="66">
        <v>0</v>
      </c>
      <c r="Y19" s="66">
        <v>3.4000000000000002E-2</v>
      </c>
      <c r="Z19" s="66">
        <v>0</v>
      </c>
      <c r="AB19" s="66">
        <f>(Z19+X19+W19)*V19</f>
        <v>0.6664000000000001</v>
      </c>
      <c r="AC19" s="9">
        <f>Y19*V19</f>
        <v>0.33320000000000005</v>
      </c>
    </row>
    <row r="20" spans="1:29" x14ac:dyDescent="0.2">
      <c r="F20" s="6"/>
      <c r="G20" s="6"/>
      <c r="H20" s="6"/>
      <c r="J20" s="6"/>
      <c r="K20" s="6"/>
      <c r="L20" s="6"/>
      <c r="M20" s="6"/>
      <c r="U20" s="32" t="s">
        <v>20</v>
      </c>
      <c r="V20" s="11">
        <v>4.41</v>
      </c>
      <c r="W20" s="66">
        <v>0</v>
      </c>
      <c r="X20" s="66">
        <v>0</v>
      </c>
      <c r="Y20" s="66">
        <v>0</v>
      </c>
      <c r="Z20" s="66">
        <v>0.4718</v>
      </c>
      <c r="AB20" s="66">
        <f>(Z20+X20+W20)*V20</f>
        <v>2.080638</v>
      </c>
      <c r="AC20" s="9">
        <f>Y20*V20</f>
        <v>0</v>
      </c>
    </row>
    <row r="21" spans="1:29" x14ac:dyDescent="0.2">
      <c r="F21" s="6"/>
      <c r="G21" s="6"/>
      <c r="H21" s="6"/>
      <c r="J21" s="6"/>
      <c r="K21" s="6"/>
      <c r="L21" s="6"/>
      <c r="M21" s="6"/>
      <c r="U21" s="9"/>
      <c r="V21" s="40"/>
      <c r="W21" s="66"/>
      <c r="X21" s="66"/>
      <c r="Y21" s="66"/>
      <c r="Z21" s="66"/>
      <c r="AB21" s="64">
        <f>SUM(AB16:AB20)</f>
        <v>9.5830380000000002</v>
      </c>
      <c r="AC21" s="64">
        <f>SUM(AC16:AC20)</f>
        <v>3.7382</v>
      </c>
    </row>
    <row r="22" spans="1:29" x14ac:dyDescent="0.2">
      <c r="F22" s="6"/>
      <c r="G22" s="6"/>
      <c r="H22" s="6"/>
      <c r="J22" s="6"/>
      <c r="K22" s="6"/>
      <c r="L22" s="6"/>
      <c r="M22" s="6"/>
    </row>
    <row r="23" spans="1:29" x14ac:dyDescent="0.2">
      <c r="F23" s="6"/>
      <c r="G23" s="6"/>
      <c r="H23" s="6"/>
      <c r="J23" s="6"/>
      <c r="K23" s="6"/>
      <c r="L23" s="6"/>
      <c r="M23" s="6"/>
      <c r="U23" s="32" t="s">
        <v>16</v>
      </c>
      <c r="V23" s="11">
        <v>1</v>
      </c>
      <c r="W23" s="66">
        <f>(2.741*1)+0.552</f>
        <v>3.2930000000000001</v>
      </c>
      <c r="X23" s="66">
        <v>1.3620000000000001</v>
      </c>
      <c r="Y23" s="66">
        <f>(1.357*1)+0.957</f>
        <v>2.3140000000000001</v>
      </c>
      <c r="Z23" s="66">
        <v>0</v>
      </c>
      <c r="AB23" s="66">
        <f>(Z23+X23+W23)*V23</f>
        <v>4.6550000000000002</v>
      </c>
      <c r="AC23" s="9">
        <f>Y23*V23</f>
        <v>2.3140000000000001</v>
      </c>
    </row>
    <row r="24" spans="1:29" x14ac:dyDescent="0.2">
      <c r="F24" s="6"/>
      <c r="G24" s="6"/>
      <c r="H24" s="6"/>
      <c r="J24" s="6"/>
      <c r="K24" s="6"/>
      <c r="L24" s="6"/>
      <c r="M24" s="6"/>
      <c r="U24" s="32" t="s">
        <v>17</v>
      </c>
      <c r="V24" s="11">
        <v>1</v>
      </c>
      <c r="W24" s="66">
        <v>1.002</v>
      </c>
      <c r="X24" s="66">
        <v>0</v>
      </c>
      <c r="Y24" s="66">
        <v>0.501</v>
      </c>
      <c r="Z24" s="66">
        <v>0</v>
      </c>
      <c r="AB24" s="66">
        <f>(Z24+X24+W24)*V24</f>
        <v>1.002</v>
      </c>
      <c r="AC24" s="9">
        <f>Y24*V24</f>
        <v>0.501</v>
      </c>
    </row>
    <row r="25" spans="1:29" x14ac:dyDescent="0.2">
      <c r="F25" s="6"/>
      <c r="G25" s="6"/>
      <c r="H25" s="6"/>
      <c r="J25" s="6"/>
      <c r="K25" s="6"/>
      <c r="L25" s="6"/>
      <c r="M25" s="6"/>
      <c r="U25" s="32" t="s">
        <v>18</v>
      </c>
      <c r="V25" s="11">
        <v>1</v>
      </c>
      <c r="W25" s="66">
        <v>1.546</v>
      </c>
      <c r="X25" s="66">
        <v>0</v>
      </c>
      <c r="Y25" s="66">
        <v>0.77300000000000002</v>
      </c>
      <c r="Z25" s="66">
        <v>0</v>
      </c>
      <c r="AB25" s="66">
        <f>(Z25+X25+W25)*V25</f>
        <v>1.546</v>
      </c>
      <c r="AC25" s="9">
        <f>Y25*V25</f>
        <v>0.77300000000000002</v>
      </c>
    </row>
    <row r="26" spans="1:29" x14ac:dyDescent="0.2">
      <c r="F26" s="6"/>
      <c r="G26" s="6"/>
      <c r="H26" s="6"/>
      <c r="J26" s="6"/>
      <c r="K26" s="6"/>
      <c r="L26" s="6"/>
      <c r="M26" s="6"/>
      <c r="U26" s="32" t="s">
        <v>19</v>
      </c>
      <c r="V26" s="11">
        <v>10</v>
      </c>
      <c r="W26" s="66">
        <v>6.8000000000000005E-2</v>
      </c>
      <c r="X26" s="66">
        <v>0</v>
      </c>
      <c r="Y26" s="66">
        <v>3.4000000000000002E-2</v>
      </c>
      <c r="Z26" s="66">
        <v>0</v>
      </c>
      <c r="AB26" s="66">
        <f>(Z26+X26+W26)*V26</f>
        <v>0.68</v>
      </c>
      <c r="AC26" s="9">
        <f>Y26*V26</f>
        <v>0.34</v>
      </c>
    </row>
    <row r="27" spans="1:29" x14ac:dyDescent="0.2">
      <c r="F27" s="6"/>
      <c r="G27" s="6"/>
      <c r="H27" s="6"/>
      <c r="J27" s="6"/>
      <c r="K27" s="6"/>
      <c r="L27" s="6"/>
      <c r="M27" s="6"/>
      <c r="U27" s="32" t="s">
        <v>20</v>
      </c>
      <c r="V27" s="11">
        <v>5.04</v>
      </c>
      <c r="W27" s="66">
        <v>0</v>
      </c>
      <c r="X27" s="66">
        <v>0</v>
      </c>
      <c r="Y27" s="66">
        <v>0</v>
      </c>
      <c r="Z27" s="66">
        <v>0.4718</v>
      </c>
      <c r="AB27" s="66">
        <f>(Z27+X27+W27)*V27</f>
        <v>2.377872</v>
      </c>
      <c r="AC27" s="9">
        <f>Y27*V27</f>
        <v>0</v>
      </c>
    </row>
    <row r="28" spans="1:29" x14ac:dyDescent="0.2">
      <c r="F28" s="6"/>
      <c r="G28" s="6"/>
      <c r="H28" s="6"/>
      <c r="J28" s="6"/>
      <c r="K28" s="6"/>
      <c r="L28" s="6"/>
      <c r="M28" s="6"/>
      <c r="AB28" s="64">
        <f>SUM(AB23:AB27)</f>
        <v>10.260871999999999</v>
      </c>
      <c r="AC28" s="64">
        <f>SUM(AC23:AC27)</f>
        <v>3.9279999999999999</v>
      </c>
    </row>
    <row r="29" spans="1:29" x14ac:dyDescent="0.2">
      <c r="F29" s="6"/>
      <c r="G29" s="6"/>
      <c r="H29" s="6"/>
      <c r="J29" s="6"/>
      <c r="K29" s="6"/>
      <c r="L29" s="6"/>
      <c r="M29" s="6"/>
    </row>
    <row r="30" spans="1:29" ht="13.5" thickBot="1" x14ac:dyDescent="0.25">
      <c r="F30" s="6"/>
      <c r="G30" s="6"/>
      <c r="H30" s="6"/>
      <c r="J30" s="6"/>
      <c r="K30" s="6"/>
      <c r="L30" s="6"/>
      <c r="M30" s="6"/>
    </row>
    <row r="31" spans="1:29" ht="13.5" thickBot="1" x14ac:dyDescent="0.25">
      <c r="A31" s="7" t="s">
        <v>58</v>
      </c>
      <c r="B31" s="10" t="s">
        <v>93</v>
      </c>
      <c r="C31" s="5" t="s">
        <v>59</v>
      </c>
      <c r="E31" s="10" t="s">
        <v>60</v>
      </c>
      <c r="F31" s="10" t="s">
        <v>61</v>
      </c>
      <c r="G31" s="10" t="s">
        <v>64</v>
      </c>
      <c r="H31" s="10" t="s">
        <v>64</v>
      </c>
      <c r="J31" s="53" t="s">
        <v>62</v>
      </c>
      <c r="K31" s="21">
        <f>RESUMO!D16</f>
        <v>3</v>
      </c>
      <c r="L31" s="54" t="s">
        <v>63</v>
      </c>
      <c r="M31" s="23">
        <f>RESUMO!E16</f>
        <v>1</v>
      </c>
      <c r="O31" s="24" t="s">
        <v>64</v>
      </c>
      <c r="P31" s="25">
        <f>SUM(H32:H37)</f>
        <v>17.6406144</v>
      </c>
      <c r="Q31" s="26" t="s">
        <v>94</v>
      </c>
      <c r="R31" s="27">
        <f>P31/8</f>
        <v>2.2050768000000001</v>
      </c>
      <c r="U31" s="9"/>
      <c r="V31" s="9"/>
      <c r="W31" s="45" t="s">
        <v>162</v>
      </c>
      <c r="Z31" s="45" t="s">
        <v>163</v>
      </c>
    </row>
    <row r="32" spans="1:29" x14ac:dyDescent="0.2">
      <c r="A32" s="1" t="s">
        <v>273</v>
      </c>
      <c r="B32" s="15"/>
      <c r="C32" s="2"/>
      <c r="E32" s="17"/>
      <c r="F32" s="17"/>
      <c r="G32" s="17"/>
      <c r="H32" s="17"/>
      <c r="U32" s="32" t="s">
        <v>25</v>
      </c>
      <c r="V32" s="11">
        <v>7.35</v>
      </c>
      <c r="W32" s="40">
        <v>0.67789999999999995</v>
      </c>
      <c r="X32" s="40">
        <f>W32*V32</f>
        <v>4.9825649999999992</v>
      </c>
      <c r="Y32" s="40"/>
      <c r="Z32" s="40">
        <f>Y32*V32</f>
        <v>0</v>
      </c>
    </row>
    <row r="33" spans="1:28" x14ac:dyDescent="0.2">
      <c r="A33" s="3" t="s">
        <v>62</v>
      </c>
      <c r="B33" s="11">
        <v>15.405430000000001</v>
      </c>
      <c r="C33" s="4">
        <v>3.24</v>
      </c>
      <c r="E33" s="18">
        <f>C33*B33</f>
        <v>49.913593200000008</v>
      </c>
      <c r="F33" s="12">
        <f>$K$31</f>
        <v>3</v>
      </c>
      <c r="G33" s="18">
        <f>E33/F33</f>
        <v>16.637864400000002</v>
      </c>
      <c r="H33" s="18">
        <f>LARGE(G33:G34,1)</f>
        <v>16.637864400000002</v>
      </c>
      <c r="U33" s="32" t="s">
        <v>26</v>
      </c>
      <c r="V33" s="11">
        <v>7.35</v>
      </c>
      <c r="W33" s="40">
        <v>1.3559000000000001</v>
      </c>
      <c r="X33" s="40">
        <f>W33*V33</f>
        <v>9.9658650000000009</v>
      </c>
      <c r="Y33" s="40"/>
      <c r="Z33" s="40">
        <f t="shared" ref="Z33" si="0">Y33*V33</f>
        <v>0</v>
      </c>
    </row>
    <row r="34" spans="1:28" x14ac:dyDescent="0.2">
      <c r="A34" s="3" t="s">
        <v>63</v>
      </c>
      <c r="B34" s="11">
        <v>0.22900000000000001</v>
      </c>
      <c r="C34" s="4">
        <v>3.24</v>
      </c>
      <c r="E34" s="18">
        <f>C34*B34</f>
        <v>0.74196000000000006</v>
      </c>
      <c r="F34" s="12">
        <f>$M$31</f>
        <v>1</v>
      </c>
      <c r="G34" s="18">
        <f>E34/F34</f>
        <v>0.74196000000000006</v>
      </c>
      <c r="H34" s="18"/>
      <c r="W34" s="40"/>
      <c r="X34" s="40">
        <v>0.45700000000000002</v>
      </c>
      <c r="Y34" s="40"/>
      <c r="Z34" s="40">
        <v>0.22900000000000001</v>
      </c>
    </row>
    <row r="35" spans="1:28" x14ac:dyDescent="0.2">
      <c r="A35" s="1" t="s">
        <v>272</v>
      </c>
      <c r="B35" s="15"/>
      <c r="C35" s="2"/>
      <c r="E35" s="17"/>
      <c r="F35" s="17"/>
      <c r="G35" s="17"/>
      <c r="H35" s="17"/>
      <c r="X35" s="64">
        <f>SUM(X32:X34)</f>
        <v>15.405430000000001</v>
      </c>
      <c r="Z35" s="64">
        <f>SUM(Z32:Z34)</f>
        <v>0.22900000000000001</v>
      </c>
    </row>
    <row r="36" spans="1:28" x14ac:dyDescent="0.2">
      <c r="A36" s="3" t="s">
        <v>62</v>
      </c>
      <c r="B36" s="11">
        <v>0.3826</v>
      </c>
      <c r="C36" s="4">
        <v>5.25</v>
      </c>
      <c r="E36" s="18">
        <f>C36*B36</f>
        <v>2.0086499999999998</v>
      </c>
      <c r="F36" s="12">
        <f>$K$31</f>
        <v>3</v>
      </c>
      <c r="G36" s="18">
        <f>E36/F36</f>
        <v>0.66954999999999998</v>
      </c>
      <c r="H36" s="18">
        <f>LARGE(G36:G37,1)</f>
        <v>1.00275</v>
      </c>
    </row>
    <row r="37" spans="1:28" x14ac:dyDescent="0.2">
      <c r="A37" s="3" t="s">
        <v>63</v>
      </c>
      <c r="B37" s="11">
        <v>0.191</v>
      </c>
      <c r="C37" s="4">
        <v>5.25</v>
      </c>
      <c r="E37" s="18">
        <f>C37*B37</f>
        <v>1.00275</v>
      </c>
      <c r="F37" s="12">
        <f>$M$31</f>
        <v>1</v>
      </c>
      <c r="G37" s="18">
        <f>E37/F37</f>
        <v>1.00275</v>
      </c>
      <c r="H37" s="18"/>
    </row>
    <row r="38" spans="1:28" x14ac:dyDescent="0.2">
      <c r="B38" s="6"/>
      <c r="E38" s="6"/>
      <c r="F38" s="6"/>
      <c r="G38" s="6"/>
      <c r="H38" s="6"/>
    </row>
    <row r="39" spans="1:28" ht="13.5" thickBot="1" x14ac:dyDescent="0.25">
      <c r="B39" s="6"/>
      <c r="E39" s="6"/>
      <c r="F39" s="6"/>
      <c r="G39" s="6"/>
      <c r="H39" s="6"/>
    </row>
    <row r="40" spans="1:28" ht="13.5" thickBot="1" x14ac:dyDescent="0.25">
      <c r="A40" s="7" t="s">
        <v>58</v>
      </c>
      <c r="B40" s="10" t="s">
        <v>93</v>
      </c>
      <c r="C40" s="5" t="s">
        <v>59</v>
      </c>
      <c r="E40" s="10" t="s">
        <v>60</v>
      </c>
      <c r="F40" s="10" t="s">
        <v>61</v>
      </c>
      <c r="G40" s="10" t="s">
        <v>64</v>
      </c>
      <c r="H40" s="10" t="s">
        <v>64</v>
      </c>
      <c r="J40" s="20" t="s">
        <v>62</v>
      </c>
      <c r="K40" s="21">
        <f>RESUMO!D17</f>
        <v>1</v>
      </c>
      <c r="L40" s="22" t="s">
        <v>63</v>
      </c>
      <c r="M40" s="23">
        <f>RESUMO!E17</f>
        <v>1</v>
      </c>
      <c r="O40" s="24" t="s">
        <v>64</v>
      </c>
      <c r="P40" s="25">
        <f>SUM(H41:H43)</f>
        <v>4.1999999999999993</v>
      </c>
      <c r="Q40" s="26" t="s">
        <v>94</v>
      </c>
      <c r="R40" s="27">
        <f>P40/8</f>
        <v>0.52499999999999991</v>
      </c>
    </row>
    <row r="41" spans="1:28" x14ac:dyDescent="0.2">
      <c r="A41" s="1" t="s">
        <v>274</v>
      </c>
      <c r="B41" s="15"/>
      <c r="C41" s="2"/>
      <c r="E41" s="17"/>
      <c r="F41" s="17"/>
      <c r="G41" s="17"/>
      <c r="H41" s="17"/>
      <c r="J41" s="6"/>
      <c r="K41" s="6"/>
      <c r="L41" s="6"/>
      <c r="M41" s="6"/>
    </row>
    <row r="42" spans="1:28" x14ac:dyDescent="0.2">
      <c r="A42" s="3" t="s">
        <v>62</v>
      </c>
      <c r="B42" s="11">
        <v>0.35</v>
      </c>
      <c r="C42" s="4">
        <v>12</v>
      </c>
      <c r="E42" s="18">
        <f>C42*B42</f>
        <v>4.1999999999999993</v>
      </c>
      <c r="F42" s="12">
        <f>$K$40</f>
        <v>1</v>
      </c>
      <c r="G42" s="18">
        <f>E42/F42</f>
        <v>4.1999999999999993</v>
      </c>
      <c r="H42" s="18">
        <f>LARGE(G42:G43,1)</f>
        <v>4.1999999999999993</v>
      </c>
      <c r="J42" s="6"/>
      <c r="K42" s="6"/>
      <c r="L42" s="6"/>
      <c r="M42" s="6"/>
    </row>
    <row r="43" spans="1:28" x14ac:dyDescent="0.2">
      <c r="A43" s="3" t="s">
        <v>63</v>
      </c>
      <c r="B43" s="11">
        <v>0.35</v>
      </c>
      <c r="C43" s="4">
        <v>12</v>
      </c>
      <c r="E43" s="18">
        <f>C43*B43</f>
        <v>4.1999999999999993</v>
      </c>
      <c r="F43" s="12">
        <f>$M$40</f>
        <v>1</v>
      </c>
      <c r="G43" s="18">
        <f>E43/F43</f>
        <v>4.1999999999999993</v>
      </c>
      <c r="H43" s="18"/>
      <c r="J43" s="6"/>
      <c r="K43" s="6"/>
      <c r="L43" s="6"/>
      <c r="M43" s="6"/>
    </row>
    <row r="44" spans="1:28" x14ac:dyDescent="0.2">
      <c r="B44" s="6"/>
      <c r="E44" s="6"/>
      <c r="F44" s="6"/>
      <c r="G44" s="6"/>
      <c r="H44" s="6"/>
      <c r="J44" s="6"/>
      <c r="K44" s="6"/>
      <c r="L44" s="6"/>
      <c r="M44" s="6"/>
      <c r="T44" s="9"/>
    </row>
    <row r="45" spans="1:28" ht="13.5" thickBot="1" x14ac:dyDescent="0.25">
      <c r="T45" s="9"/>
    </row>
    <row r="46" spans="1:28" ht="13.5" thickBot="1" x14ac:dyDescent="0.25">
      <c r="A46" s="7" t="s">
        <v>58</v>
      </c>
      <c r="B46" s="10" t="s">
        <v>93</v>
      </c>
      <c r="C46" s="5" t="s">
        <v>59</v>
      </c>
      <c r="E46" s="10" t="s">
        <v>60</v>
      </c>
      <c r="F46" s="10" t="s">
        <v>61</v>
      </c>
      <c r="G46" s="10" t="s">
        <v>64</v>
      </c>
      <c r="H46" s="10" t="s">
        <v>64</v>
      </c>
      <c r="J46" s="20" t="s">
        <v>62</v>
      </c>
      <c r="K46" s="21">
        <f>RESUMO!D20</f>
        <v>1</v>
      </c>
      <c r="L46" s="22" t="s">
        <v>63</v>
      </c>
      <c r="M46" s="23">
        <f>RESUMO!E20</f>
        <v>1</v>
      </c>
      <c r="O46" s="24" t="s">
        <v>64</v>
      </c>
      <c r="P46" s="25">
        <f>SUM(H$46:H$49)</f>
        <v>8.4011599999999991</v>
      </c>
      <c r="Q46" s="26" t="s">
        <v>94</v>
      </c>
      <c r="R46" s="27">
        <f>P46/8</f>
        <v>1.0501449999999999</v>
      </c>
      <c r="T46" s="9"/>
    </row>
    <row r="47" spans="1:28" x14ac:dyDescent="0.2">
      <c r="A47" s="1" t="s">
        <v>275</v>
      </c>
      <c r="B47" s="15"/>
      <c r="C47" s="2"/>
      <c r="E47" s="17"/>
      <c r="F47" s="17"/>
      <c r="G47" s="17"/>
      <c r="H47" s="17"/>
      <c r="J47" s="6"/>
      <c r="K47" s="6"/>
      <c r="L47" s="6"/>
      <c r="M47" s="6"/>
      <c r="X47" s="59"/>
      <c r="Y47" s="59"/>
      <c r="Z47" s="59"/>
      <c r="AA47" s="59"/>
      <c r="AB47" s="59"/>
    </row>
    <row r="48" spans="1:28" x14ac:dyDescent="0.2">
      <c r="A48" s="3" t="s">
        <v>62</v>
      </c>
      <c r="B48" s="11">
        <v>1.5109999999999999</v>
      </c>
      <c r="C48" s="4">
        <v>5.56</v>
      </c>
      <c r="E48" s="18">
        <f>C48*B48</f>
        <v>8.4011599999999991</v>
      </c>
      <c r="F48" s="12">
        <f>$K$46</f>
        <v>1</v>
      </c>
      <c r="G48" s="18">
        <f>E48/F48</f>
        <v>8.4011599999999991</v>
      </c>
      <c r="H48" s="18">
        <f>LARGE(G48:G49,1)</f>
        <v>8.4011599999999991</v>
      </c>
      <c r="J48" s="6"/>
      <c r="K48" s="6"/>
      <c r="L48" s="6"/>
      <c r="M48" s="6"/>
    </row>
    <row r="49" spans="1:13" x14ac:dyDescent="0.2">
      <c r="A49" s="3" t="s">
        <v>63</v>
      </c>
      <c r="B49" s="11">
        <v>1.4690000000000001</v>
      </c>
      <c r="C49" s="4">
        <v>5.56</v>
      </c>
      <c r="E49" s="18">
        <f>C49*B49</f>
        <v>8.1676400000000005</v>
      </c>
      <c r="F49" s="12">
        <f>$M$46</f>
        <v>1</v>
      </c>
      <c r="G49" s="18">
        <f>E49/F49</f>
        <v>8.1676400000000005</v>
      </c>
      <c r="H49" s="18"/>
      <c r="J49" s="6"/>
      <c r="K49" s="6"/>
      <c r="L49" s="6"/>
      <c r="M49" s="6"/>
    </row>
    <row r="50" spans="1:13" x14ac:dyDescent="0.2">
      <c r="B50" s="6"/>
      <c r="E50" s="6"/>
      <c r="F50" s="6"/>
      <c r="G50" s="6"/>
      <c r="H50" s="6"/>
    </row>
    <row r="51" spans="1:13" x14ac:dyDescent="0.2">
      <c r="B51" s="6"/>
      <c r="E51" s="6"/>
      <c r="F51" s="6"/>
      <c r="G51" s="6"/>
      <c r="H51" s="6"/>
    </row>
    <row r="52" spans="1:13" x14ac:dyDescent="0.2">
      <c r="B52" s="6"/>
      <c r="E52" s="6"/>
      <c r="F52" s="6"/>
      <c r="G52" s="6"/>
      <c r="H52" s="6"/>
    </row>
    <row r="53" spans="1:13" x14ac:dyDescent="0.2">
      <c r="B53" s="6"/>
      <c r="E53" s="6"/>
      <c r="F53" s="6"/>
      <c r="G53" s="6"/>
      <c r="H53" s="6"/>
    </row>
    <row r="54" spans="1:13" x14ac:dyDescent="0.2">
      <c r="B54" s="6"/>
      <c r="E54" s="6"/>
      <c r="F54" s="6"/>
      <c r="G54" s="6"/>
      <c r="H54" s="6"/>
    </row>
    <row r="55" spans="1:13" x14ac:dyDescent="0.2">
      <c r="B55" s="6"/>
      <c r="E55" s="6"/>
      <c r="F55" s="6"/>
      <c r="G55" s="6"/>
      <c r="H55" s="6"/>
    </row>
    <row r="56" spans="1:13" x14ac:dyDescent="0.2">
      <c r="B56" s="6"/>
      <c r="E56" s="6"/>
      <c r="F56" s="6"/>
      <c r="G56" s="6"/>
      <c r="H56" s="6"/>
    </row>
    <row r="57" spans="1:13" x14ac:dyDescent="0.2">
      <c r="B57" s="6"/>
      <c r="E57" s="6"/>
      <c r="F57" s="6"/>
      <c r="G57" s="6"/>
      <c r="H57" s="6"/>
    </row>
    <row r="58" spans="1:13" x14ac:dyDescent="0.2">
      <c r="B58" s="6"/>
      <c r="E58" s="6"/>
      <c r="F58" s="6"/>
      <c r="G58" s="6"/>
      <c r="H58" s="6"/>
    </row>
    <row r="59" spans="1:13" x14ac:dyDescent="0.2">
      <c r="B59" s="6"/>
      <c r="E59" s="6"/>
      <c r="F59" s="6"/>
      <c r="G59" s="6"/>
      <c r="H59" s="6"/>
    </row>
    <row r="60" spans="1:13" x14ac:dyDescent="0.2">
      <c r="B60" s="6"/>
      <c r="E60" s="6"/>
      <c r="F60" s="6"/>
      <c r="G60" s="6"/>
      <c r="H60" s="6"/>
    </row>
    <row r="61" spans="1:13" x14ac:dyDescent="0.2">
      <c r="B61" s="6"/>
      <c r="E61" s="6"/>
      <c r="F61" s="6"/>
      <c r="G61" s="6"/>
      <c r="H61" s="6"/>
    </row>
    <row r="62" spans="1:13" x14ac:dyDescent="0.2">
      <c r="B62" s="6"/>
      <c r="E62" s="6"/>
      <c r="F62" s="6"/>
      <c r="G62" s="6"/>
      <c r="H62" s="6"/>
    </row>
    <row r="63" spans="1:13" x14ac:dyDescent="0.2">
      <c r="B63" s="6"/>
      <c r="E63" s="6"/>
      <c r="F63" s="6"/>
      <c r="G63" s="6"/>
      <c r="H63" s="6"/>
    </row>
    <row r="64" spans="1:13" x14ac:dyDescent="0.2">
      <c r="B64" s="6"/>
      <c r="E64" s="6"/>
      <c r="F64" s="6"/>
      <c r="G64" s="6"/>
      <c r="H64" s="6"/>
    </row>
    <row r="65" spans="2:8" x14ac:dyDescent="0.2">
      <c r="B65" s="6"/>
      <c r="E65" s="6"/>
      <c r="F65" s="6"/>
      <c r="G65" s="6"/>
      <c r="H65" s="6"/>
    </row>
    <row r="66" spans="2:8" x14ac:dyDescent="0.2">
      <c r="B66" s="6"/>
      <c r="E66" s="6"/>
      <c r="F66" s="6"/>
      <c r="G66" s="6"/>
      <c r="H66" s="6"/>
    </row>
    <row r="67" spans="2:8" x14ac:dyDescent="0.2">
      <c r="B67" s="6"/>
      <c r="E67" s="6"/>
      <c r="F67" s="6"/>
      <c r="G67" s="6"/>
      <c r="H67" s="6"/>
    </row>
    <row r="68" spans="2:8" x14ac:dyDescent="0.2">
      <c r="B68" s="6"/>
      <c r="E68" s="6"/>
      <c r="F68" s="6"/>
      <c r="G68" s="6"/>
      <c r="H68" s="6"/>
    </row>
    <row r="69" spans="2:8" x14ac:dyDescent="0.2">
      <c r="B69" s="6"/>
      <c r="E69" s="6"/>
      <c r="F69" s="6"/>
      <c r="G69" s="6"/>
      <c r="H69" s="6"/>
    </row>
    <row r="70" spans="2:8" x14ac:dyDescent="0.2">
      <c r="B70" s="6"/>
      <c r="E70" s="6"/>
      <c r="F70" s="6"/>
      <c r="G70" s="6"/>
      <c r="H70" s="6"/>
    </row>
    <row r="71" spans="2:8" x14ac:dyDescent="0.2">
      <c r="B71" s="6"/>
      <c r="E71" s="6"/>
      <c r="F71" s="6"/>
      <c r="G71" s="6"/>
      <c r="H71" s="6"/>
    </row>
    <row r="72" spans="2:8" x14ac:dyDescent="0.2">
      <c r="B72" s="6"/>
      <c r="E72" s="6"/>
      <c r="F72" s="6"/>
      <c r="G72" s="6"/>
      <c r="H72" s="6"/>
    </row>
    <row r="73" spans="2:8" x14ac:dyDescent="0.2">
      <c r="B73" s="6"/>
      <c r="E73" s="6"/>
      <c r="F73" s="6"/>
      <c r="G73" s="6"/>
      <c r="H73" s="6"/>
    </row>
    <row r="74" spans="2:8" x14ac:dyDescent="0.2">
      <c r="B74" s="6"/>
      <c r="E74" s="6"/>
      <c r="F74" s="6"/>
      <c r="G74" s="6"/>
      <c r="H74" s="6"/>
    </row>
    <row r="75" spans="2:8" x14ac:dyDescent="0.2">
      <c r="B75" s="6"/>
      <c r="E75" s="6"/>
      <c r="F75" s="6"/>
      <c r="G75" s="6"/>
      <c r="H75" s="6"/>
    </row>
    <row r="76" spans="2:8" x14ac:dyDescent="0.2">
      <c r="B76" s="6"/>
      <c r="E76" s="6"/>
      <c r="F76" s="6"/>
      <c r="G76" s="6"/>
      <c r="H76" s="6"/>
    </row>
    <row r="77" spans="2:8" x14ac:dyDescent="0.2">
      <c r="B77" s="6"/>
      <c r="E77" s="6"/>
      <c r="F77" s="6"/>
      <c r="G77" s="6"/>
      <c r="H77" s="6"/>
    </row>
    <row r="78" spans="2:8" x14ac:dyDescent="0.2">
      <c r="B78" s="6"/>
      <c r="E78" s="6"/>
      <c r="F78" s="6"/>
      <c r="G78" s="6"/>
      <c r="H78" s="6"/>
    </row>
    <row r="79" spans="2:8" x14ac:dyDescent="0.2">
      <c r="B79" s="6"/>
      <c r="E79" s="6"/>
      <c r="F79" s="6"/>
      <c r="G79" s="6"/>
      <c r="H79" s="6"/>
    </row>
    <row r="80" spans="2:8" x14ac:dyDescent="0.2">
      <c r="B80" s="6"/>
      <c r="E80" s="6"/>
      <c r="F80" s="6"/>
      <c r="G80" s="6"/>
      <c r="H80" s="6"/>
    </row>
    <row r="81" spans="2:8" x14ac:dyDescent="0.2">
      <c r="B81" s="6"/>
      <c r="E81" s="6"/>
      <c r="F81" s="6"/>
      <c r="G81" s="6"/>
      <c r="H81" s="6"/>
    </row>
    <row r="82" spans="2:8" x14ac:dyDescent="0.2">
      <c r="B82" s="6"/>
      <c r="E82" s="6"/>
      <c r="F82" s="6"/>
      <c r="G82" s="6"/>
      <c r="H82" s="6"/>
    </row>
    <row r="83" spans="2:8" x14ac:dyDescent="0.2">
      <c r="B83" s="6"/>
      <c r="E83" s="6"/>
      <c r="F83" s="6"/>
      <c r="G83" s="6"/>
      <c r="H83" s="6"/>
    </row>
    <row r="84" spans="2:8" x14ac:dyDescent="0.2">
      <c r="B84" s="6"/>
      <c r="E84" s="6"/>
      <c r="F84" s="6"/>
      <c r="G84" s="6"/>
      <c r="H84" s="6"/>
    </row>
    <row r="85" spans="2:8" x14ac:dyDescent="0.2">
      <c r="B85" s="6"/>
      <c r="E85" s="6"/>
      <c r="F85" s="6"/>
      <c r="G85" s="6"/>
      <c r="H85" s="6"/>
    </row>
    <row r="86" spans="2:8" x14ac:dyDescent="0.2">
      <c r="B86" s="6"/>
      <c r="E86" s="6"/>
      <c r="F86" s="6"/>
      <c r="G86" s="6"/>
      <c r="H86" s="6"/>
    </row>
    <row r="87" spans="2:8" x14ac:dyDescent="0.2">
      <c r="B87" s="6"/>
      <c r="E87" s="6"/>
      <c r="F87" s="6"/>
      <c r="G87" s="6"/>
      <c r="H87" s="6"/>
    </row>
    <row r="88" spans="2:8" x14ac:dyDescent="0.2">
      <c r="B88" s="6"/>
      <c r="E88" s="6"/>
      <c r="F88" s="6"/>
      <c r="G88" s="6"/>
      <c r="H88" s="6"/>
    </row>
    <row r="89" spans="2:8" x14ac:dyDescent="0.2">
      <c r="B89" s="6"/>
      <c r="E89" s="6"/>
      <c r="F89" s="6"/>
      <c r="G89" s="6"/>
      <c r="H89" s="6"/>
    </row>
    <row r="90" spans="2:8" x14ac:dyDescent="0.2">
      <c r="B90" s="6"/>
      <c r="E90" s="6"/>
      <c r="F90" s="6"/>
      <c r="G90" s="6"/>
      <c r="H90" s="6"/>
    </row>
    <row r="91" spans="2:8" x14ac:dyDescent="0.2">
      <c r="B91" s="6"/>
      <c r="E91" s="6"/>
      <c r="F91" s="6"/>
      <c r="G91" s="6"/>
      <c r="H91" s="6"/>
    </row>
    <row r="92" spans="2:8" x14ac:dyDescent="0.2">
      <c r="B92" s="6"/>
      <c r="E92" s="6"/>
      <c r="F92" s="6"/>
      <c r="G92" s="6"/>
      <c r="H92" s="6"/>
    </row>
    <row r="93" spans="2:8" x14ac:dyDescent="0.2">
      <c r="B93" s="6"/>
      <c r="E93" s="6"/>
      <c r="F93" s="6"/>
      <c r="G93" s="6"/>
      <c r="H93" s="6"/>
    </row>
    <row r="94" spans="2:8" x14ac:dyDescent="0.2">
      <c r="B94" s="6"/>
      <c r="E94" s="6"/>
      <c r="F94" s="6"/>
      <c r="G94" s="6"/>
      <c r="H94" s="6"/>
    </row>
    <row r="95" spans="2:8" x14ac:dyDescent="0.2">
      <c r="B95" s="6"/>
      <c r="E95" s="6"/>
      <c r="F95" s="6"/>
      <c r="G95" s="6"/>
      <c r="H95" s="6"/>
    </row>
    <row r="96" spans="2:8" x14ac:dyDescent="0.2">
      <c r="B96" s="6"/>
      <c r="E96" s="6"/>
      <c r="F96" s="6"/>
      <c r="G96" s="6"/>
      <c r="H96" s="6"/>
    </row>
    <row r="97" spans="2:8" x14ac:dyDescent="0.2">
      <c r="B97" s="6"/>
      <c r="E97" s="6"/>
      <c r="F97" s="6"/>
      <c r="G97" s="6"/>
      <c r="H97" s="6"/>
    </row>
    <row r="98" spans="2:8" x14ac:dyDescent="0.2">
      <c r="B98" s="6"/>
      <c r="E98" s="6"/>
      <c r="F98" s="6"/>
      <c r="G98" s="6"/>
      <c r="H98" s="6"/>
    </row>
    <row r="99" spans="2:8" x14ac:dyDescent="0.2">
      <c r="B99" s="6"/>
      <c r="E99" s="6"/>
      <c r="F99" s="6"/>
      <c r="G99" s="6"/>
      <c r="H99" s="6"/>
    </row>
    <row r="100" spans="2:8" x14ac:dyDescent="0.2">
      <c r="B100" s="6"/>
      <c r="E100" s="6"/>
      <c r="F100" s="6"/>
      <c r="G100" s="6"/>
      <c r="H10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RESUMO</vt:lpstr>
      <vt:lpstr>DEMOL.</vt:lpstr>
      <vt:lpstr>ALV.</vt:lpstr>
      <vt:lpstr>EST. SUST.</vt:lpstr>
      <vt:lpstr>AF</vt:lpstr>
      <vt:lpstr>ESG</vt:lpstr>
      <vt:lpstr>REV. ARG.</vt:lpstr>
      <vt:lpstr>REV. DECOR. - PISO, SOL. PEIT.</vt:lpstr>
      <vt:lpstr>ESQ. - P</vt:lpstr>
      <vt:lpstr>ESQ. - PAIN. E J</vt:lpstr>
      <vt:lpstr>REV. PAREDE - CER.</vt:lpstr>
      <vt:lpstr>PEDRAS - BANC. DIV.</vt:lpstr>
      <vt:lpstr>PINT.</vt:lpstr>
      <vt:lpstr>FORROS</vt:lpstr>
      <vt:lpstr>DIV.MOD.</vt:lpstr>
      <vt:lpstr>EQ.SAN.</vt:lpstr>
      <vt:lpstr>PELICULAS</vt:lpstr>
      <vt:lpstr>LIMPEZA</vt:lpstr>
      <vt:lpstr>ESTACIONAMENTO</vt:lpstr>
      <vt:lpstr>PASS.</vt:lpstr>
      <vt:lpstr>IEP - INFRA. AL.</vt:lpstr>
      <vt:lpstr>IEP-INFRA.DIST.</vt:lpstr>
      <vt:lpstr>IEP - CAB</vt:lpstr>
      <vt:lpstr>IEP-QUADROS</vt:lpstr>
      <vt:lpstr>IEP - LUM.</vt:lpstr>
      <vt:lpstr>IEP-ACAB</vt:lpstr>
      <vt:lpstr>ATIVIDADES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"11891"</cp:lastModifiedBy>
  <cp:revision>0</cp:revision>
  <dcterms:created xsi:type="dcterms:W3CDTF">2022-05-26T13:33:22Z</dcterms:created>
  <dcterms:modified xsi:type="dcterms:W3CDTF">2023-03-13T18:36:54Z</dcterms:modified>
</cp:coreProperties>
</file>